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_rels/workbook.xml.rels" ContentType="application/vnd.openxmlformats-package.relationships+xml"/>
  <Override PartName="/xl/workbook.xml" ContentType="application/vnd.openxmlformats-officedocument.spreadsheetml.sheet.main+xml"/>
  <Override PartName="/xl/comments1.xml" ContentType="application/vnd.openxmlformats-officedocument.spreadsheetml.comments+xml"/>
  <Override PartName="/xl/styles.xml" ContentType="application/vnd.openxmlformats-officedocument.spreadsheetml.styles+xml"/>
  <Override PartName="/xl/drawings/_rels/drawing2.xml.rels" ContentType="application/vnd.openxmlformats-package.relationships+xml"/>
  <Override PartName="/xl/drawings/_rels/drawing1.xml.rels" ContentType="application/vnd.openxmlformats-package.relationships+xml"/>
  <Override PartName="/xl/drawings/vmlDrawing1.vml" ContentType="application/vnd.openxmlformats-officedocument.vmlDrawing"/>
  <Override PartName="/xl/drawings/drawing1.xml" ContentType="application/vnd.openxmlformats-officedocument.drawing+xml"/>
  <Override PartName="/xl/drawings/drawing2.xml" ContentType="application/vnd.openxmlformats-officedocument.drawing+xml"/>
  <Override PartName="/xl/worksheets/_rels/sheet3.xml.rels" ContentType="application/vnd.openxmlformats-package.relationships+xml"/>
  <Override PartName="/xl/worksheets/_rels/sheet2.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media/image1.png" ContentType="image/png"/>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1"/>
  </bookViews>
  <sheets>
    <sheet name="Control Entry" sheetId="1" state="visible" r:id="rId3"/>
    <sheet name="Card #1" sheetId="2" state="visible" r:id="rId4"/>
    <sheet name="Card #2" sheetId="3" state="visible" r:id="rId5"/>
  </sheets>
  <definedNames>
    <definedName function="false" hidden="false" localSheetId="1" name="_xlnm.Print_Area" vbProcedure="false">'Card #1'!$A$1:$K$58</definedName>
    <definedName function="false" hidden="false" localSheetId="2" name="_xlnm.Print_Area" vbProcedure="false">'Card #2'!$A$1:$K$55</definedName>
    <definedName function="false" hidden="false" name="Address_1" vbProcedure="false">#REF!</definedName>
    <definedName function="false" hidden="false" name="Address_2" vbProcedure="false">#REF!</definedName>
    <definedName function="false" hidden="false" name="brevet" vbProcedure="false">'Control Entry'!$C$6</definedName>
    <definedName function="false" hidden="false" name="Brevet_Description" vbProcedure="false">'Control Entry'!$B$8</definedName>
    <definedName function="false" hidden="false" name="Brevet_Length" vbProcedure="false">'Control Entry'!$B$6</definedName>
    <definedName function="false" hidden="false" name="Brevet_Number" vbProcedure="false">'Control Entry'!$B$9</definedName>
    <definedName function="false" hidden="false" name="City" vbProcedure="false">#REF!</definedName>
    <definedName function="false" hidden="false" name="Close" vbProcedure="false">'Control Entry'!$M$15:$M$25</definedName>
    <definedName function="false" hidden="false" name="Close_time" vbProcedure="false">'Control Entry'!$O$15:$O$25</definedName>
    <definedName function="false" hidden="false" name="Control_1" vbProcedure="false">'Control Entry'!$D$15:$O$15</definedName>
    <definedName function="false" hidden="false" name="Control_10" vbProcedure="false">'Control Entry'!$D$24:$O$24</definedName>
    <definedName function="false" hidden="false" name="Control_11" vbProcedure="false">'control entry'!#ref!</definedName>
    <definedName function="false" hidden="false" name="Control_12" vbProcedure="false">'control entry'!#ref!</definedName>
    <definedName function="false" hidden="false" name="Control_13" vbProcedure="false">'control entry'!#ref!</definedName>
    <definedName function="false" hidden="false" name="Control_14" vbProcedure="false">'control entry'!#ref!</definedName>
    <definedName function="false" hidden="false" name="Control_15" vbProcedure="false">'control entry'!#ref!</definedName>
    <definedName function="false" hidden="false" name="Control_16" vbProcedure="false">'control entry'!#ref!</definedName>
    <definedName function="false" hidden="false" name="Control_17" vbProcedure="false">'control entry'!#ref!</definedName>
    <definedName function="false" hidden="false" name="Control_18" vbProcedure="false">'control entry'!#ref!</definedName>
    <definedName function="false" hidden="false" name="Control_19" vbProcedure="false">'control entry'!#ref!</definedName>
    <definedName function="false" hidden="false" name="Control_2" vbProcedure="false">'Control Entry'!$D$16:$O$16</definedName>
    <definedName function="false" hidden="false" name="Control_20" vbProcedure="false">'control entry'!#ref!</definedName>
    <definedName function="false" hidden="false" name="Control_3" vbProcedure="false">'Control Entry'!$D$17:$O$17</definedName>
    <definedName function="false" hidden="false" name="Control_4" vbProcedure="false">'Control Entry'!$D$18:$O$18</definedName>
    <definedName function="false" hidden="false" name="Control_5" vbProcedure="false">'Control Entry'!$D$19:$O$19</definedName>
    <definedName function="false" hidden="false" name="Control_6" vbProcedure="false">'Control Entry'!$D$20:$O$20</definedName>
    <definedName function="false" hidden="false" name="Control_7" vbProcedure="false">'Control Entry'!$D$21:$O$21</definedName>
    <definedName function="false" hidden="false" name="Control_8" vbProcedure="false">'Control Entry'!$D$22:$O$22</definedName>
    <definedName function="false" hidden="false" name="Control_9" vbProcedure="false">'Control Entry'!$D$23:$O$23</definedName>
    <definedName function="false" hidden="false" name="Country" vbProcedure="false">#REF!</definedName>
    <definedName function="false" hidden="false" name="Distance" vbProcedure="false">'Control Entry'!$D$15:$D$25</definedName>
    <definedName function="false" hidden="false" name="email" vbProcedure="false">#REF!</definedName>
    <definedName function="false" hidden="false" name="Establishment_1" vbProcedure="false">'Control Entry'!$F$15:$F$25</definedName>
    <definedName function="false" hidden="false" name="Establishment_2" vbProcedure="false">'Control Entry'!$G$15:$G$25</definedName>
    <definedName function="false" hidden="false" name="Establishment_3" vbProcedure="false">'Control Entry'!$H$15:$H$25</definedName>
    <definedName function="false" hidden="false" name="Fax" vbProcedure="false">#REF!</definedName>
    <definedName function="false" hidden="false" name="First_Name" vbProcedure="false">#REF!</definedName>
    <definedName function="false" hidden="false" name="Home_telephone" vbProcedure="false">#REF!</definedName>
    <definedName function="false" hidden="false" name="HTML1_1" vbProcedure="false">"'[vi0100b.xls]VI0100B 970310'!$A$3:$D$22"</definedName>
    <definedName function="false" hidden="false" name="HTML1_10" vbProcedure="false">"randos@island.net"</definedName>
    <definedName function="false" hidden="false" name="HTML1_11" vbProcedure="false">1</definedName>
    <definedName function="false" hidden="false" name="HTML1_12" vbProcedure="false">"C:\My Documents\Web Page\vi0100b.htm"</definedName>
    <definedName function="false" hidden="false" name="HTML1_2" vbProcedure="false">1</definedName>
    <definedName function="false" hidden="false" name="HTML1_3" vbProcedure="false">"100 km Populaire"</definedName>
    <definedName function="false" hidden="false" name="HTML1_4" vbProcedure="false">"VI0100B 970310"</definedName>
    <definedName function="false" hidden="false" name="HTML1_5" vbProcedure="false">"Nanaimo--Lantzville--Nanaimo--Yellow Point--Nanaimo"</definedName>
    <definedName function="false" hidden="false" name="HTML1_6" vbProcedure="false">1</definedName>
    <definedName function="false" hidden="false" name="HTML1_7" vbProcedure="false">1</definedName>
    <definedName function="false" hidden="false" name="HTML1_8" vbProcedure="false">"26/10/97"</definedName>
    <definedName function="false" hidden="false" name="HTML1_9" vbProcedure="false">"Stephen Hinde"</definedName>
    <definedName function="false" hidden="false" name="HTML2_1" vbProcedure="false">"'[vi0100b.xls]VI0100B 970310'!$A$1:$D$22"</definedName>
    <definedName function="false" hidden="false" name="HTML2_10" vbProcedure="false">"randos@island.net"</definedName>
    <definedName function="false" hidden="false" name="HTML2_11" vbProcedure="false">1</definedName>
    <definedName function="false" hidden="false" name="HTML2_12" vbProcedure="false">"C:\My Documents\Web Page\vi0100b.htm"</definedName>
    <definedName function="false" hidden="false" name="HTML2_2" vbProcedure="false">1</definedName>
    <definedName function="false" hidden="false" name="HTML2_3" vbProcedure="false">"100 km Populaire"</definedName>
    <definedName function="false" hidden="false" name="HTML2_4" vbProcedure="false">"VI0100B 970310"</definedName>
    <definedName function="false" hidden="false" name="HTML2_5" vbProcedure="false">"Nanaimo--Lantzville--Nanaimo--Yellow Point--Nanaimo"</definedName>
    <definedName function="false" hidden="false" name="HTML2_6" vbProcedure="false">1</definedName>
    <definedName function="false" hidden="false" name="HTML2_7" vbProcedure="false">1</definedName>
    <definedName function="false" hidden="false" name="HTML2_8" vbProcedure="false">"26/10/97"</definedName>
    <definedName function="false" hidden="false" name="HTML2_9" vbProcedure="false">"Stephen Hinde"</definedName>
    <definedName function="false" hidden="false" name="HTML3_1" vbProcedure="false">"'[vi0100b.xls]VI0100B 970310'!$A$1:$D$24"</definedName>
    <definedName function="false" hidden="false" name="HTML3_10" vbProcedure="false">"randos@island.net"</definedName>
    <definedName function="false" hidden="false" name="HTML3_11" vbProcedure="false">1</definedName>
    <definedName function="false" hidden="false" name="HTML3_12" vbProcedure="false">"C:\My Documents\excel\vi0100b.htm"</definedName>
    <definedName function="false" hidden="false" name="HTML3_2" vbProcedure="false">1</definedName>
    <definedName function="false" hidden="false" name="HTML3_3" vbProcedure="false">"Vancouver Island Populaire"</definedName>
    <definedName function="false" hidden="false" name="HTML3_4" vbProcedure="false">"VI0100B 970310"</definedName>
    <definedName function="false" hidden="false" name="HTML3_5" vbProcedure="false">"Nanaimo--Lantzville--Yellow Point--Nanaimo"</definedName>
    <definedName function="false" hidden="false" name="HTML3_6" vbProcedure="false">1</definedName>
    <definedName function="false" hidden="false" name="HTML3_7" vbProcedure="false">1</definedName>
    <definedName function="false" hidden="false" name="HTML3_8" vbProcedure="false">"26/10/97"</definedName>
    <definedName function="false" hidden="false" name="HTML3_9" vbProcedure="false">"Stephen Hinde"</definedName>
    <definedName function="false" hidden="false" name="HTML4_1" vbProcedure="false">"'[VI0100B.xls]VI0100B 971026'!$A$1:$I$47"</definedName>
    <definedName function="false" hidden="false" name="HTML4_10" vbProcedure="false">""</definedName>
    <definedName function="false" hidden="false" name="HTML4_11" vbProcedure="false">1</definedName>
    <definedName function="false" hidden="false" name="HTML4_12" vbProcedure="false">"C:\My Documents\Web Page\VI0100B.htm"</definedName>
    <definedName function="false" hidden="false" name="HTML4_2" vbProcedure="false">1</definedName>
    <definedName function="false" hidden="false" name="HTML4_3" vbProcedure="false">"VI0100B"</definedName>
    <definedName function="false" hidden="false" name="HTML4_4" vbProcedure="false">"VI0100B 971026"</definedName>
    <definedName function="false" hidden="false" name="HTML4_5" vbProcedure="false">""</definedName>
    <definedName function="false" hidden="false" name="HTML4_6" vbProcedure="false">-4146</definedName>
    <definedName function="false" hidden="false" name="HTML4_7" vbProcedure="false">-4146</definedName>
    <definedName function="false" hidden="false" name="HTML4_8" vbProcedure="false">"26/10/97"</definedName>
    <definedName function="false" hidden="false" name="HTML4_9" vbProcedure="false">"Stephen Hinde"</definedName>
    <definedName function="false" hidden="false" name="HTML5_1" vbProcedure="false">"'[VI0100B.xls]VI0100B 971026'!$A$1:$I$23"</definedName>
    <definedName function="false" hidden="false" name="HTML5_10" vbProcedure="false">""</definedName>
    <definedName function="false" hidden="false" name="HTML5_11" vbProcedure="false">1</definedName>
    <definedName function="false" hidden="false" name="HTML5_12" vbProcedure="false">"C:\My Documents\Web Page\VI0100B top.htm"</definedName>
    <definedName function="false" hidden="false" name="HTML5_2" vbProcedure="false">1</definedName>
    <definedName function="false" hidden="false" name="HTML5_3" vbProcedure="false">"VI0100B"</definedName>
    <definedName function="false" hidden="false" name="HTML5_4" vbProcedure="false">"VI0100B 971026"</definedName>
    <definedName function="false" hidden="false" name="HTML5_5" vbProcedure="false">""</definedName>
    <definedName function="false" hidden="false" name="HTML5_6" vbProcedure="false">-4146</definedName>
    <definedName function="false" hidden="false" name="HTML5_7" vbProcedure="false">-4146</definedName>
    <definedName function="false" hidden="false" name="HTML5_8" vbProcedure="false">"97-10-26"</definedName>
    <definedName function="false" hidden="false" name="HTML5_9" vbProcedure="false">"Stephen Hinde"</definedName>
    <definedName function="false" hidden="false" name="HTML6_1" vbProcedure="false">"'[VI0100B.xls]VI0100B 971026'!$A$25:$I$47"</definedName>
    <definedName function="false" hidden="false" name="HTML6_10" vbProcedure="false">""</definedName>
    <definedName function="false" hidden="false" name="HTML6_11" vbProcedure="false">1</definedName>
    <definedName function="false" hidden="false" name="HTML6_12" vbProcedure="false">"C:\My Documents\Web Page\VI0100B bottom"</definedName>
    <definedName function="false" hidden="false" name="HTML6_2" vbProcedure="false">1</definedName>
    <definedName function="false" hidden="false" name="HTML6_3" vbProcedure="false">"VI0100B"</definedName>
    <definedName function="false" hidden="false" name="HTML6_4" vbProcedure="false">"VI0100B 971026"</definedName>
    <definedName function="false" hidden="false" name="HTML6_5" vbProcedure="false">""</definedName>
    <definedName function="false" hidden="false" name="HTML6_6" vbProcedure="false">-4146</definedName>
    <definedName function="false" hidden="false" name="HTML6_7" vbProcedure="false">-4146</definedName>
    <definedName function="false" hidden="false" name="HTML6_8" vbProcedure="false">"97-10-26"</definedName>
    <definedName function="false" hidden="false" name="HTML6_9" vbProcedure="false">"Stephen Hinde"</definedName>
    <definedName function="false" hidden="false" name="HTML7_1" vbProcedure="false">"'[VI0200A  Tour of Cowichan Valley.xls]Web sheet'!$A$1:$E$92"</definedName>
    <definedName function="false" hidden="false" name="HTML7_10" vbProcedure="false">"randos@island.net"</definedName>
    <definedName function="false" hidden="false" name="HTML7_11" vbProcedure="false">1</definedName>
    <definedName function="false" hidden="false" name="HTML7_12" vbProcedure="false">"C:\My Documents\Web Page\200km_route_sheet.htm"</definedName>
    <definedName function="false" hidden="false" name="HTML7_2" vbProcedure="false">1</definedName>
    <definedName function="false" hidden="false" name="HTML7_3" vbProcedure="false">"VI0200A  Tour of Cowichan Valley"</definedName>
    <definedName function="false" hidden="false" name="HTML7_4" vbProcedure="false">"Vancouver Island 200 km Brevet"</definedName>
    <definedName function="false" hidden="false" name="HTML7_5" vbProcedure="false">""</definedName>
    <definedName function="false" hidden="false" name="HTML7_6" vbProcedure="false">1</definedName>
    <definedName function="false" hidden="false" name="HTML7_7" vbProcedure="false">1</definedName>
    <definedName function="false" hidden="false" name="HTML7_8" vbProcedure="false">"97-11-23"</definedName>
    <definedName function="false" hidden="false" name="HTML7_9" vbProcedure="false">"Stephen Hinde"</definedName>
    <definedName function="false" hidden="false" name="HTML8_1" vbProcedure="false">"'[VI0300A  Duncan--Victoria.xls]Web sheet'!$A$1:$E$161"</definedName>
    <definedName function="false" hidden="false" name="HTML8_10" vbProcedure="false">"randos@island.net"</definedName>
    <definedName function="false" hidden="false" name="HTML8_11" vbProcedure="false">1</definedName>
    <definedName function="false" hidden="false" name="HTML8_12" vbProcedure="false">"C:\My Documents\Web Page\300km_route_sheet_duncan.htm"</definedName>
    <definedName function="false" hidden="false" name="HTML8_2" vbProcedure="false">1</definedName>
    <definedName function="false" hidden="false" name="HTML8_3" vbProcedure="false">"VI0300A  Duncan--Victoria"</definedName>
    <definedName function="false" hidden="false" name="HTML8_4" vbProcedure="false">"Web sheet"</definedName>
    <definedName function="false" hidden="false" name="HTML8_5" vbProcedure="false">""</definedName>
    <definedName function="false" hidden="false" name="HTML8_6" vbProcedure="false">1</definedName>
    <definedName function="false" hidden="false" name="HTML8_7" vbProcedure="false">1</definedName>
    <definedName function="false" hidden="false" name="HTML8_8" vbProcedure="false">"98-01-25"</definedName>
    <definedName function="false" hidden="false" name="HTML8_9" vbProcedure="false">"Stephen Hinde"</definedName>
    <definedName function="false" hidden="false" name="HTMLCount" vbProcedure="false">8</definedName>
    <definedName function="false" hidden="false" name="HTML_CodePage" vbProcedure="false">1252</definedName>
    <definedName function="false" hidden="false" name="HTML_Control" vbProcedure="false">{"'Web sheet'!$A$1:$D$92"}</definedName>
    <definedName function="false" hidden="false" name="HTML_Description" vbProcedure="false">""</definedName>
    <definedName function="false" hidden="false" name="HTML_Email" vbProcedure="false">"randos@island.net"</definedName>
    <definedName function="false" hidden="false" name="HTML_Header" vbProcedure="false">"Web sheet"</definedName>
    <definedName function="false" hidden="false" name="HTML_LastUpdate" vbProcedure="false">"99-03-06"</definedName>
    <definedName function="false" hidden="false" name="HTML_LineAfter" vbProcedure="false">TRUE()</definedName>
    <definedName function="false" hidden="false" name="HTML_LineBefore" vbProcedure="false">TRUE()</definedName>
    <definedName function="false" hidden="false" name="HTML_Name" vbProcedure="false">"Stephen Hinde"</definedName>
    <definedName function="false" hidden="false" name="HTML_OBDlg2" vbProcedure="false">TRUE()</definedName>
    <definedName function="false" hidden="false" name="HTML_OBDlg4" vbProcedure="false">TRUE()</definedName>
    <definedName function="false" hidden="false" name="HTML_OS" vbProcedure="false">0</definedName>
    <definedName function="false" hidden="false" name="HTML_PathFile" vbProcedure="false">"C:\My Documents\excel\MyHTML.htm"</definedName>
    <definedName function="false" hidden="false" name="HTML_Title" vbProcedure="false">"VI0100B Nanaimo Populaire"</definedName>
    <definedName function="false" hidden="false" name="Initial" vbProcedure="false">#REF!</definedName>
    <definedName function="false" hidden="false" name="Locale" vbProcedure="false">'Control Entry'!$E$15:$E$25</definedName>
    <definedName function="false" hidden="false" name="Max_time" vbProcedure="false">'Control Entry'!$B$7</definedName>
    <definedName function="false" hidden="false" name="Open" vbProcedure="false">'Control Entry'!$L$15:$L$25</definedName>
    <definedName function="false" hidden="false" name="Open_time" vbProcedure="false">'Control Entry'!$N$15:$N$25</definedName>
    <definedName function="false" hidden="false" name="Postal_Code" vbProcedure="false">#REF!</definedName>
    <definedName function="false" hidden="false" name="Province_State" vbProcedure="false">#REF!</definedName>
    <definedName function="false" hidden="false" name="Start_date" vbProcedure="false">'Control Entry'!$B$12</definedName>
    <definedName function="false" hidden="false" name="Start_time" vbProcedure="false">'Control Entry'!$B$13</definedName>
    <definedName function="false" hidden="false" name="surname" vbProcedure="false">#REF!</definedName>
    <definedName function="false" hidden="false" name="Work_telephone" vbProcedure="false">#REF!</definedName>
    <definedName function="false" hidden="false" localSheetId="1" name="Address_1" vbProcedure="false">#REF!</definedName>
    <definedName function="false" hidden="false" localSheetId="1" name="Address_2" vbProcedure="false">#REF!</definedName>
    <definedName function="false" hidden="false" localSheetId="1" name="City" vbProcedure="false">#REF!</definedName>
    <definedName function="false" hidden="false" localSheetId="1" name="Control_11" vbProcedure="false">'Control Entry'!$D$25:$O$25</definedName>
    <definedName function="false" hidden="false" localSheetId="1" name="Control_12" vbProcedure="false">'control entry'!#ref!</definedName>
    <definedName function="false" hidden="false" localSheetId="1" name="Control_13" vbProcedure="false">'control entry'!#ref!</definedName>
    <definedName function="false" hidden="false" localSheetId="1" name="Control_14" vbProcedure="false">'control entry'!#ref!</definedName>
    <definedName function="false" hidden="false" localSheetId="1" name="Control_15" vbProcedure="false">'control entry'!#ref!</definedName>
    <definedName function="false" hidden="false" localSheetId="1" name="Control_16" vbProcedure="false">'control entry'!#ref!</definedName>
    <definedName function="false" hidden="false" localSheetId="1" name="Control_17" vbProcedure="false">'control entry'!#ref!</definedName>
    <definedName function="false" hidden="false" localSheetId="1" name="Control_18" vbProcedure="false">'control entry'!#ref!</definedName>
    <definedName function="false" hidden="false" localSheetId="1" name="Control_19" vbProcedure="false">'control entry'!#ref!</definedName>
    <definedName function="false" hidden="false" localSheetId="1" name="Control_20" vbProcedure="false">'control entry'!#ref!</definedName>
    <definedName function="false" hidden="false" localSheetId="1" name="Country" vbProcedure="false">#REF!</definedName>
    <definedName function="false" hidden="false" localSheetId="1" name="email" vbProcedure="false">#REF!</definedName>
    <definedName function="false" hidden="false" localSheetId="1" name="Fax" vbProcedure="false">#REF!</definedName>
    <definedName function="false" hidden="false" localSheetId="1" name="First_Name" vbProcedure="false">#REF!</definedName>
    <definedName function="false" hidden="false" localSheetId="1" name="Home_telephone" vbProcedure="false">#REF!</definedName>
    <definedName function="false" hidden="false" localSheetId="1" name="Initial" vbProcedure="false">#REF!</definedName>
    <definedName function="false" hidden="false" localSheetId="1" name="Postal_Code" vbProcedure="false">#REF!</definedName>
    <definedName function="false" hidden="false" localSheetId="1" name="Province_State" vbProcedure="false">#REF!</definedName>
    <definedName function="false" hidden="false" localSheetId="1" name="surname" vbProcedure="false">#REF!</definedName>
    <definedName function="false" hidden="false" localSheetId="1" name="Work_telephone" vbProcedure="false">#REF!</definedName>
    <definedName function="false" hidden="false" localSheetId="2" name="Address_1" vbProcedure="false">#REF!</definedName>
    <definedName function="false" hidden="false" localSheetId="2" name="Address_2" vbProcedure="false">#REF!</definedName>
    <definedName function="false" hidden="false" localSheetId="2" name="City" vbProcedure="false">#REF!</definedName>
    <definedName function="false" hidden="false" localSheetId="2" name="Control_11" vbProcedure="false">'control entry'!#ref!</definedName>
    <definedName function="false" hidden="false" localSheetId="2" name="Control_12" vbProcedure="false">'control entry'!#ref!</definedName>
    <definedName function="false" hidden="false" localSheetId="2" name="Control_13" vbProcedure="false">'control entry'!#ref!</definedName>
    <definedName function="false" hidden="false" localSheetId="2" name="Control_14" vbProcedure="false">'control entry'!#ref!</definedName>
    <definedName function="false" hidden="false" localSheetId="2" name="Control_15" vbProcedure="false">'control entry'!#ref!</definedName>
    <definedName function="false" hidden="false" localSheetId="2" name="Control_16" vbProcedure="false">'control entry'!#ref!</definedName>
    <definedName function="false" hidden="false" localSheetId="2" name="Control_17" vbProcedure="false">'control entry'!#ref!</definedName>
    <definedName function="false" hidden="false" localSheetId="2" name="Control_18" vbProcedure="false">'control entry'!#ref!</definedName>
    <definedName function="false" hidden="false" localSheetId="2" name="Control_19" vbProcedure="false">'control entry'!#ref!</definedName>
    <definedName function="false" hidden="false" localSheetId="2" name="Control_20" vbProcedure="false">'control entry'!#ref!</definedName>
    <definedName function="false" hidden="false" localSheetId="2" name="Country" vbProcedure="false">#REF!</definedName>
    <definedName function="false" hidden="false" localSheetId="2" name="email" vbProcedure="false">#REF!</definedName>
    <definedName function="false" hidden="false" localSheetId="2" name="Fax" vbProcedure="false">#REF!</definedName>
    <definedName function="false" hidden="false" localSheetId="2" name="First_Name" vbProcedure="false">#REF!</definedName>
    <definedName function="false" hidden="false" localSheetId="2" name="Home_telephone" vbProcedure="false">#REF!</definedName>
    <definedName function="false" hidden="false" localSheetId="2" name="Initial" vbProcedure="false">#REF!</definedName>
    <definedName function="false" hidden="false" localSheetId="2" name="Postal_Code" vbProcedure="false">#REF!</definedName>
    <definedName function="false" hidden="false" localSheetId="2" name="Province_State" vbProcedure="false">#REF!</definedName>
    <definedName function="false" hidden="false" localSheetId="2" name="surname" vbProcedure="false">#REF!</definedName>
    <definedName function="false" hidden="false" localSheetId="2" name="Work_telephone" vbProcedure="false">#REF!</definedName>
  </definedNames>
  <calcPr iterateCount="100" refMode="A1" iterate="false" iterateDelta="0.0001"/>
  <extLst>
    <ext xmlns:loext="http://schemas.libreoffice.org/" uri="{7626C862-2A13-11E5-B345-FEFF819CDC9F}">
      <loext:extCalcPr stringRefSyntax="ExcelA1"/>
    </ext>
  </extLst>
</workbook>
</file>

<file path=xl/comments1.xml><?xml version="1.0" encoding="utf-8"?>
<comments xmlns="http://schemas.openxmlformats.org/spreadsheetml/2006/main" xmlns:xdr="http://schemas.openxmlformats.org/drawingml/2006/spreadsheetDrawing">
  <authors>
    <author>Dara Poon</author>
  </authors>
  <commentList>
    <comment ref="B4" authorId="0">
      <text>
        <r>
          <rPr>
            <sz val="10"/>
            <rFont val="Arial"/>
            <family val="2"/>
          </rPr>
          <t xml:space="preserve">Stephen Hinde:</t>
        </r>
        <r>
          <rPr>
            <sz val="10"/>
            <color rgb="FF000000"/>
            <rFont val="Tahoma"/>
            <family val="2"/>
            <charset val="1"/>
          </rPr>
          <t xml:space="preserve">Revision date of the brevet details on this sheet
</t>
        </r>
      </text>
    </comment>
    <comment ref="B6" authorId="0">
      <text>
        <r>
          <rPr>
            <sz val="10"/>
            <rFont val="Arial"/>
            <family val="2"/>
          </rPr>
          <t xml:space="preserve">Stephen Hinde:
</t>
        </r>
        <r>
          <rPr>
            <sz val="10"/>
            <color rgb="FF000000"/>
            <rFont val="Tahoma"/>
            <family val="2"/>
            <charset val="1"/>
          </rPr>
          <t xml:space="preserve">Nominal ACP distance
1200, 1000, 600, 400, 300, 200, 150, 100, 50, 25
</t>
        </r>
      </text>
    </comment>
    <comment ref="B7" authorId="0">
      <text>
        <r>
          <rPr>
            <sz val="10"/>
            <rFont val="Arial"/>
            <family val="2"/>
          </rPr>
          <t xml:space="preserve">Autocalculated based on ACP specified times</t>
        </r>
      </text>
    </comment>
    <comment ref="B8" authorId="0">
      <text>
        <r>
          <rPr>
            <sz val="10"/>
            <rFont val="Arial"/>
            <family val="2"/>
          </rPr>
          <t xml:space="preserve">Stephen Hinde:
</t>
        </r>
        <r>
          <rPr>
            <sz val="10"/>
            <color rgb="FF000000"/>
            <rFont val="Tahoma"/>
            <family val="2"/>
            <charset val="1"/>
          </rPr>
          <t xml:space="preserve">Name of event
</t>
        </r>
      </text>
    </comment>
    <comment ref="B9" authorId="0">
      <text>
        <r>
          <rPr>
            <sz val="10"/>
            <rFont val="Arial"/>
            <family val="2"/>
          </rPr>
          <t xml:space="preserve">Stephen Hinde:
</t>
        </r>
        <r>
          <rPr>
            <sz val="10"/>
            <color rgb="FF000000"/>
            <rFont val="Tahoma"/>
            <family val="2"/>
            <charset val="1"/>
          </rPr>
          <t xml:space="preserve">On event page</t>
        </r>
      </text>
    </comment>
    <comment ref="B10" authorId="0">
      <text>
        <r>
          <rPr>
            <sz val="10"/>
            <rFont val="Arial"/>
            <family val="2"/>
          </rPr>
          <t xml:space="preserve">Stephen Hinde:
</t>
        </r>
        <r>
          <rPr>
            <sz val="10"/>
            <color rgb="FF000000"/>
            <rFont val="Tahoma"/>
            <family val="2"/>
            <charset val="1"/>
          </rPr>
          <t xml:space="preserve">Official ACP date</t>
        </r>
      </text>
    </comment>
    <comment ref="B12" authorId="0">
      <text>
        <r>
          <rPr>
            <sz val="10"/>
            <rFont val="Arial"/>
            <family val="2"/>
          </rPr>
          <t xml:space="preserve">Stephen Hinde:
</t>
        </r>
        <r>
          <rPr>
            <sz val="10"/>
            <color rgb="FF000000"/>
            <rFont val="Tahoma"/>
            <family val="2"/>
            <charset val="1"/>
          </rPr>
          <t xml:space="preserve">Ride date
</t>
        </r>
      </text>
    </comment>
    <comment ref="B13" authorId="0">
      <text>
        <r>
          <rPr>
            <sz val="10"/>
            <rFont val="Arial"/>
            <family val="2"/>
          </rPr>
          <t xml:space="preserve">Stephen Hinde:
</t>
        </r>
        <r>
          <rPr>
            <sz val="10"/>
            <color rgb="FF000000"/>
            <rFont val="Tahoma"/>
            <family val="2"/>
            <charset val="1"/>
          </rPr>
          <t xml:space="preserve">24hr clock format
hh:mm</t>
        </r>
      </text>
    </comment>
    <comment ref="F10" authorId="0">
      <text>
        <r>
          <rPr>
            <sz val="10"/>
            <rFont val="Arial"/>
            <family val="2"/>
          </rPr>
          <t xml:space="preserve">Stephen Hinde:
</t>
        </r>
        <r>
          <rPr>
            <sz val="10"/>
            <color rgb="FF000000"/>
            <rFont val="Tahoma"/>
            <family val="2"/>
            <charset val="1"/>
          </rPr>
          <t xml:space="preserve">Optional.  </t>
        </r>
      </text>
    </comment>
    <comment ref="F14" authorId="0">
      <text>
        <r>
          <rPr>
            <sz val="10"/>
            <rFont val="Arial"/>
            <family val="2"/>
          </rPr>
          <t xml:space="preserve">Stephen Hinde:
</t>
        </r>
        <r>
          <rPr>
            <sz val="10"/>
            <color rgb="FF000000"/>
            <rFont val="Tahoma"/>
            <family val="2"/>
            <charset val="1"/>
          </rPr>
          <t xml:space="preserve">It is recommended to put the type of control in this space ie 
STAFFED
BUSINESS INFORMATION
SELF CHECK</t>
        </r>
      </text>
    </comment>
  </commentList>
</comments>
</file>

<file path=xl/sharedStrings.xml><?xml version="1.0" encoding="utf-8"?>
<sst xmlns="http://schemas.openxmlformats.org/spreadsheetml/2006/main" count="170" uniqueCount="121">
  <si>
    <t xml:space="preserve">DO NOT MOVE OR DELETE ROWS OR COLUMNS (delete contents of cells only)</t>
  </si>
  <si>
    <t xml:space="preserve">Scroll right to see further instructions</t>
  </si>
  <si>
    <t xml:space="preserve">You can create 2control cards  (upto 20 controls) for one event, or 2control cards (up to 10 controls) with different start loctions for a single event.</t>
  </si>
  <si>
    <t xml:space="preserve">Template Revised:  </t>
  </si>
  <si>
    <t xml:space="preserve">Card Revised:  </t>
  </si>
  <si>
    <t xml:space="preserve">Brevet Length:</t>
  </si>
  <si>
    <t xml:space="preserve">Instructions</t>
  </si>
  <si>
    <t xml:space="preserve">Fill nominal brevet length.  This is the ACP distance eg 200, 300, 1000</t>
  </si>
  <si>
    <t xml:space="preserve">Maximum Time:</t>
  </si>
  <si>
    <t xml:space="preserve">Maximum allowable time automatically calculated</t>
  </si>
  <si>
    <t xml:space="preserve">Brevet Description:</t>
  </si>
  <si>
    <t xml:space="preserve">LM Spring 400: Elfmerentocht</t>
  </si>
  <si>
    <t xml:space="preserve">Enter the brevet name eg 'Remembrance Day Brevet'</t>
  </si>
  <si>
    <t xml:space="preserve">Brevet Number:</t>
  </si>
  <si>
    <t xml:space="preserve">Enter the brevet number.  This is the BCR database number, and can be found on the event page in the database</t>
  </si>
  <si>
    <t xml:space="preserve">Schedule date:</t>
  </si>
  <si>
    <t xml:space="preserve">Organizer phone #</t>
  </si>
  <si>
    <t xml:space="preserve">236-900-5279 (SMS only)</t>
  </si>
  <si>
    <t xml:space="preserve">Enter the schedule date.  This is the official ACP listed date and can be found on the shcedule on the website</t>
  </si>
  <si>
    <t xml:space="preserve">Start Date:</t>
  </si>
  <si>
    <t xml:space="preserve">Enter the start date.  This will be the same as the schedule date, exceot for pre-rides or unless a ride window has been enabled.</t>
  </si>
  <si>
    <t xml:space="preserve">Start Time:</t>
  </si>
  <si>
    <t xml:space="preserve">Control Card #1</t>
  </si>
  <si>
    <t xml:space="preserve">Control Card #1 Information Control Question (optional)</t>
  </si>
  <si>
    <t xml:space="preserve">Enter the start time.  This will be the official ACP listed start time found on the event page, unless a ride window has been enabled.</t>
  </si>
  <si>
    <t xml:space="preserve">Distance</t>
  </si>
  <si>
    <t xml:space="preserve">Locale</t>
  </si>
  <si>
    <t xml:space="preserve">Establishment 1</t>
  </si>
  <si>
    <t xml:space="preserve">Establishment 2</t>
  </si>
  <si>
    <t xml:space="preserve">Establishment 3</t>
  </si>
  <si>
    <t xml:space="preserve">Signature/Answer 1</t>
  </si>
  <si>
    <t xml:space="preserve">Signature/Answer 2</t>
  </si>
  <si>
    <t xml:space="preserve">Signature/Answer 3</t>
  </si>
  <si>
    <t xml:space="preserve">Open</t>
  </si>
  <si>
    <t xml:space="preserve">Close</t>
  </si>
  <si>
    <t xml:space="preserve">Open time</t>
  </si>
  <si>
    <t xml:space="preserve">Close time</t>
  </si>
  <si>
    <t xml:space="preserve">Organizer phone number is optional</t>
  </si>
  <si>
    <t xml:space="preserve">Control 1</t>
  </si>
  <si>
    <t xml:space="preserve">Lafarge Lake</t>
  </si>
  <si>
    <t xml:space="preserve">Lakefront trail</t>
  </si>
  <si>
    <t xml:space="preserve">near</t>
  </si>
  <si>
    <t xml:space="preserve">Evergreen Cultural Centre</t>
  </si>
  <si>
    <t xml:space="preserve">Staffed control</t>
  </si>
  <si>
    <t xml:space="preserve">Fill in the control distance.  The opening and closing times will be automatically calculated based on the start time and the brevet distance.  If you need more than 10 controls, or need an alternate start loction, use card #2, otherwise leave that section blank.</t>
  </si>
  <si>
    <t xml:space="preserve">Control 2</t>
  </si>
  <si>
    <t xml:space="preserve">Sasamat Lake</t>
  </si>
  <si>
    <t xml:space="preserve">Sasamat Outdoor Centre:</t>
  </si>
  <si>
    <t xml:space="preserve">Sasamat Lake Loop</t>
  </si>
  <si>
    <t xml:space="preserve">trailhead marker</t>
  </si>
  <si>
    <t xml:space="preserve">Removal of _____ is prohibited?</t>
  </si>
  <si>
    <t xml:space="preserve">Fill in the Locale (city) for each control.  Establishment 1, 2, and 3 can be used to describe the control itself eg Locale HOPE  Est.1  BUSINESS Est.2 Dairy Queen Est.3 817 Water Ave .  For a secret control, use SECRET as the locale.</t>
  </si>
  <si>
    <t xml:space="preserve">Control 3</t>
  </si>
  <si>
    <t xml:space="preserve">Pitt Lake</t>
  </si>
  <si>
    <t xml:space="preserve">Boat launch</t>
  </si>
  <si>
    <t xml:space="preserve">Witness signature</t>
  </si>
  <si>
    <t xml:space="preserve">When using information controls, you can put your question in the Signature/Answer section eg Sig/Ans.1 Sign on main door  Sig/Ans. 2  This week's special is?  Sig/Ans. 3 ________________</t>
  </si>
  <si>
    <t xml:space="preserve">Control 4</t>
  </si>
  <si>
    <t xml:space="preserve">Alouette Lake</t>
  </si>
  <si>
    <t xml:space="preserve">South Beach</t>
  </si>
  <si>
    <t xml:space="preserve">picnic area</t>
  </si>
  <si>
    <t xml:space="preserve">Control 5</t>
  </si>
  <si>
    <t xml:space="preserve">Whonnock  / Stave Lakes</t>
  </si>
  <si>
    <t xml:space="preserve">Whonnock Lake</t>
  </si>
  <si>
    <t xml:space="preserve">beach</t>
  </si>
  <si>
    <t xml:space="preserve">Lake Errock</t>
  </si>
  <si>
    <t xml:space="preserve">Harrison Bay Rd</t>
  </si>
  <si>
    <t xml:space="preserve">@ Errock Plc Rd</t>
  </si>
  <si>
    <t xml:space="preserve">“7.5 kW / max 10 hp” sign</t>
  </si>
  <si>
    <t xml:space="preserve">Sticker on back: two-digit year?</t>
  </si>
  <si>
    <t xml:space="preserve">Control 6</t>
  </si>
  <si>
    <t xml:space="preserve">Harrison Lake</t>
  </si>
  <si>
    <t xml:space="preserve">Anywhere</t>
  </si>
  <si>
    <t xml:space="preserve">along</t>
  </si>
  <si>
    <t xml:space="preserve">Esplanade Ave</t>
  </si>
  <si>
    <t xml:space="preserve">Control 7</t>
  </si>
  <si>
    <t xml:space="preserve">Chilliwack Lake</t>
  </si>
  <si>
    <t xml:space="preserve">Chilliwack Lake Prov Park</t>
  </si>
  <si>
    <t xml:space="preserve">Paleface Loop</t>
  </si>
  <si>
    <t xml:space="preserve">campsite P27</t>
  </si>
  <si>
    <t xml:space="preserve">Control 8</t>
  </si>
  <si>
    <t xml:space="preserve">Cultus Lake</t>
  </si>
  <si>
    <t xml:space="preserve">Cultus Lake Marina</t>
  </si>
  <si>
    <t xml:space="preserve">boat launch</t>
  </si>
  <si>
    <t xml:space="preserve">info board</t>
  </si>
  <si>
    <t xml:space="preserve">On the territory of the ______ Tribe?</t>
  </si>
  <si>
    <t xml:space="preserve">Control 9</t>
  </si>
  <si>
    <t xml:space="preserve">Mill Lake</t>
  </si>
  <si>
    <t xml:space="preserve">Mill Lake Park</t>
  </si>
  <si>
    <t xml:space="preserve">“Let's make it healthy”</t>
  </si>
  <si>
    <t xml:space="preserve">trail map</t>
  </si>
  <si>
    <t xml:space="preserve">Total length of trails?</t>
  </si>
  <si>
    <t xml:space="preserve">Control 10</t>
  </si>
  <si>
    <t xml:space="preserve">box office</t>
  </si>
  <si>
    <t xml:space="preserve">parking meter 1288</t>
  </si>
  <si>
    <t xml:space="preserve">Press "OK", take selfie showing time display</t>
  </si>
  <si>
    <t xml:space="preserve">Control Card #2</t>
  </si>
  <si>
    <t xml:space="preserve">Control Card #2 Information Control Question (optional)</t>
  </si>
  <si>
    <t xml:space="preserve">Founding member of LES RANDONNEURS MONDIAUX (1983)</t>
  </si>
  <si>
    <t xml:space="preserve">Card revised:</t>
  </si>
  <si>
    <t xml:space="preserve">Control Card</t>
  </si>
  <si>
    <t xml:space="preserve">Brevet #</t>
  </si>
  <si>
    <t xml:space="preserve">Rider:</t>
  </si>
  <si>
    <t xml:space="preserve">Member #</t>
  </si>
  <si>
    <t xml:space="preserve">Bicycle Type
Circle one</t>
  </si>
  <si>
    <t xml:space="preserve">-------&gt;</t>
  </si>
  <si>
    <t xml:space="preserve">Single     Tandem     Fixed     Recumbent     Velomobile</t>
  </si>
  <si>
    <t xml:space="preserve">(circle)</t>
  </si>
  <si>
    <t xml:space="preserve">Start time:</t>
  </si>
  <si>
    <t xml:space="preserve">Finish Date:</t>
  </si>
  <si>
    <t xml:space="preserve">Finish time:</t>
  </si>
  <si>
    <t xml:space="preserve">Elapsed time:</t>
  </si>
  <si>
    <t xml:space="preserve">Rider's signature at completion</t>
  </si>
  <si>
    <r>
      <rPr>
        <i val="true"/>
        <sz val="16"/>
        <rFont val="Arial"/>
        <family val="2"/>
        <charset val="1"/>
      </rPr>
      <t xml:space="preserve">At each control, please </t>
    </r>
    <r>
      <rPr>
        <b val="true"/>
        <i val="true"/>
        <sz val="16"/>
        <rFont val="Arial"/>
        <family val="2"/>
        <charset val="1"/>
      </rPr>
      <t xml:space="preserve">have signed or answer question</t>
    </r>
    <r>
      <rPr>
        <i val="true"/>
        <sz val="16"/>
        <rFont val="Arial"/>
        <family val="2"/>
        <charset val="1"/>
      </rPr>
      <t xml:space="preserve"> and</t>
    </r>
    <r>
      <rPr>
        <b val="true"/>
        <i val="true"/>
        <sz val="16"/>
        <rFont val="Arial"/>
        <family val="2"/>
        <charset val="1"/>
      </rPr>
      <t xml:space="preserve"> note time of day</t>
    </r>
  </si>
  <si>
    <t xml:space="preserve">DIST (km)</t>
  </si>
  <si>
    <t xml:space="preserve">Establishment</t>
  </si>
  <si>
    <t xml:space="preserve">Signature/Answer</t>
  </si>
  <si>
    <t xml:space="preserve">Time of Passage</t>
  </si>
  <si>
    <t xml:space="preserve">Report results or abandonment through registration email link</t>
  </si>
  <si>
    <t xml:space="preserve">Organizer: </t>
  </si>
  <si>
    <t xml:space="preserve">Template revised:</t>
  </si>
</sst>
</file>

<file path=xl/styles.xml><?xml version="1.0" encoding="utf-8"?>
<styleSheet xmlns="http://schemas.openxmlformats.org/spreadsheetml/2006/main">
  <numFmts count="14">
    <numFmt numFmtId="164" formatCode="General"/>
    <numFmt numFmtId="165" formatCode="dd/mmm/yy"/>
    <numFmt numFmtId="166" formatCode="General"/>
    <numFmt numFmtId="167" formatCode="0"/>
    <numFmt numFmtId="168" formatCode="[&lt;=9999999]###\-####;###\-###\-####"/>
    <numFmt numFmtId="169" formatCode="h:mm"/>
    <numFmt numFmtId="170" formatCode="0.0"/>
    <numFmt numFmtId="171" formatCode="@"/>
    <numFmt numFmtId="172" formatCode="dd/mmm/yy\ hh:mm\ AM/PM"/>
    <numFmt numFmtId="173" formatCode="0.00"/>
    <numFmt numFmtId="174" formatCode="mmmm\ d&quot;, &quot;yyyy"/>
    <numFmt numFmtId="175" formatCode="h:mm\ AM/PM"/>
    <numFmt numFmtId="176" formatCode="dddd"/>
    <numFmt numFmtId="177" formatCode="d/mmm/yy"/>
  </numFmts>
  <fonts count="33">
    <font>
      <sz val="10"/>
      <name val="Arial"/>
      <family val="0"/>
      <charset val="1"/>
    </font>
    <font>
      <sz val="10"/>
      <name val="Arial"/>
      <family val="0"/>
    </font>
    <font>
      <sz val="10"/>
      <name val="Arial"/>
      <family val="0"/>
    </font>
    <font>
      <sz val="10"/>
      <name val="Arial"/>
      <family val="0"/>
    </font>
    <font>
      <sz val="11"/>
      <color theme="1"/>
      <name val="Calibri"/>
      <family val="2"/>
      <charset val="1"/>
    </font>
    <font>
      <sz val="12"/>
      <color theme="1"/>
      <name val="Calibri"/>
      <family val="2"/>
      <charset val="1"/>
    </font>
    <font>
      <sz val="10"/>
      <name val="Arial"/>
      <family val="2"/>
      <charset val="1"/>
    </font>
    <font>
      <sz val="16"/>
      <color rgb="FFFF0000"/>
      <name val="Arial"/>
      <family val="2"/>
      <charset val="1"/>
    </font>
    <font>
      <sz val="11"/>
      <name val="Arial"/>
      <family val="2"/>
      <charset val="1"/>
    </font>
    <font>
      <sz val="9"/>
      <name val="Arial"/>
      <family val="2"/>
      <charset val="1"/>
    </font>
    <font>
      <sz val="11"/>
      <name val="Arial Narrow"/>
      <family val="2"/>
      <charset val="1"/>
    </font>
    <font>
      <sz val="14"/>
      <name val="Arial Narrow"/>
      <family val="2"/>
      <charset val="1"/>
    </font>
    <font>
      <sz val="14"/>
      <color rgb="FFFF0000"/>
      <name val="Arial"/>
      <family val="2"/>
      <charset val="1"/>
    </font>
    <font>
      <sz val="11"/>
      <color rgb="FFFF0000"/>
      <name val="Arial"/>
      <family val="2"/>
      <charset val="1"/>
    </font>
    <font>
      <sz val="10"/>
      <name val="Arial Narrow"/>
      <family val="2"/>
      <charset val="1"/>
    </font>
    <font>
      <sz val="10"/>
      <name val="Arial"/>
      <family val="2"/>
    </font>
    <font>
      <sz val="10"/>
      <color rgb="FF000000"/>
      <name val="Tahoma"/>
      <family val="2"/>
      <charset val="1"/>
    </font>
    <font>
      <sz val="12"/>
      <name val="Arial"/>
      <family val="2"/>
      <charset val="1"/>
    </font>
    <font>
      <sz val="14"/>
      <name val="Arial"/>
      <family val="2"/>
      <charset val="1"/>
    </font>
    <font>
      <sz val="36"/>
      <name val="Arial"/>
      <family val="2"/>
      <charset val="1"/>
    </font>
    <font>
      <sz val="22"/>
      <name val="Arial"/>
      <family val="2"/>
      <charset val="1"/>
    </font>
    <font>
      <sz val="16"/>
      <name val="Arial"/>
      <family val="2"/>
      <charset val="1"/>
    </font>
    <font>
      <b val="true"/>
      <sz val="16"/>
      <name val="Arial"/>
      <family val="2"/>
      <charset val="1"/>
    </font>
    <font>
      <b val="true"/>
      <sz val="22"/>
      <name val="Arial"/>
      <family val="2"/>
      <charset val="1"/>
    </font>
    <font>
      <sz val="18"/>
      <name val="Arial"/>
      <family val="2"/>
      <charset val="1"/>
    </font>
    <font>
      <sz val="16"/>
      <name val="Arial Narrow"/>
      <family val="2"/>
      <charset val="1"/>
    </font>
    <font>
      <i val="true"/>
      <sz val="16"/>
      <name val="Arial"/>
      <family val="2"/>
      <charset val="1"/>
    </font>
    <font>
      <b val="true"/>
      <i val="true"/>
      <sz val="16"/>
      <name val="Arial"/>
      <family val="2"/>
      <charset val="1"/>
    </font>
    <font>
      <sz val="20"/>
      <name val="Arial Narrow"/>
      <family val="2"/>
      <charset val="1"/>
    </font>
    <font>
      <b val="true"/>
      <sz val="20"/>
      <name val="Arial Narrow"/>
      <family val="2"/>
      <charset val="1"/>
    </font>
    <font>
      <sz val="20"/>
      <name val="Arial"/>
      <family val="2"/>
      <charset val="1"/>
    </font>
    <font>
      <b val="true"/>
      <sz val="20"/>
      <name val="Arial Narrow"/>
      <family val="2"/>
    </font>
    <font>
      <b val="true"/>
      <sz val="18"/>
      <name val="Arial"/>
      <family val="2"/>
      <charset val="1"/>
    </font>
  </fonts>
  <fills count="3">
    <fill>
      <patternFill patternType="none"/>
    </fill>
    <fill>
      <patternFill patternType="gray125"/>
    </fill>
    <fill>
      <patternFill patternType="solid">
        <fgColor rgb="FFC0C0C0"/>
        <bgColor rgb="FFCCCCFF"/>
      </patternFill>
    </fill>
  </fills>
  <borders count="27">
    <border diagonalUp="false" diagonalDown="false">
      <left/>
      <right/>
      <top/>
      <bottom/>
      <diagonal/>
    </border>
    <border diagonalUp="false" diagonalDown="false">
      <left style="medium"/>
      <right/>
      <top style="medium"/>
      <bottom style="thin"/>
      <diagonal/>
    </border>
    <border diagonalUp="false" diagonalDown="false">
      <left/>
      <right style="medium"/>
      <top style="medium"/>
      <bottom style="thin"/>
      <diagonal/>
    </border>
    <border diagonalUp="false" diagonalDown="false">
      <left/>
      <right style="medium"/>
      <top/>
      <bottom style="thin"/>
      <diagonal/>
    </border>
    <border diagonalUp="false" diagonalDown="false">
      <left style="medium"/>
      <right style="medium"/>
      <top style="medium"/>
      <bottom style="thin"/>
      <diagonal/>
    </border>
    <border diagonalUp="false" diagonalDown="false">
      <left style="medium"/>
      <right style="medium"/>
      <top/>
      <bottom style="thin"/>
      <diagonal/>
    </border>
    <border diagonalUp="false" diagonalDown="false">
      <left/>
      <right style="medium"/>
      <top/>
      <bottom/>
      <diagonal/>
    </border>
    <border diagonalUp="false" diagonalDown="false">
      <left style="medium"/>
      <right/>
      <top/>
      <bottom style="thin"/>
      <diagonal/>
    </border>
    <border diagonalUp="false" diagonalDown="false">
      <left style="thin"/>
      <right style="thin"/>
      <top style="thin"/>
      <bottom style="thin"/>
      <diagonal/>
    </border>
    <border diagonalUp="false" diagonalDown="false">
      <left style="medium"/>
      <right/>
      <top style="thin"/>
      <bottom style="thin"/>
      <diagonal/>
    </border>
    <border diagonalUp="false" diagonalDown="false">
      <left style="medium"/>
      <right style="medium"/>
      <top/>
      <bottom style="medium"/>
      <diagonal/>
    </border>
    <border diagonalUp="false" diagonalDown="false">
      <left/>
      <right style="medium"/>
      <top/>
      <bottom style="medium"/>
      <diagonal/>
    </border>
    <border diagonalUp="false" diagonalDown="false">
      <left style="medium"/>
      <right/>
      <top style="medium"/>
      <bottom style="medium"/>
      <diagonal/>
    </border>
    <border diagonalUp="false" diagonalDown="false">
      <left style="medium"/>
      <right style="medium"/>
      <top style="medium"/>
      <bottom style="medium"/>
      <diagonal/>
    </border>
    <border diagonalUp="false" diagonalDown="false">
      <left style="medium"/>
      <right style="thin"/>
      <top style="medium"/>
      <bottom style="medium"/>
      <diagonal/>
    </border>
    <border diagonalUp="false" diagonalDown="false">
      <left/>
      <right style="thin"/>
      <top style="medium"/>
      <bottom style="medium"/>
      <diagonal/>
    </border>
    <border diagonalUp="false" diagonalDown="false">
      <left/>
      <right style="medium"/>
      <top style="medium"/>
      <bottom style="medium"/>
      <diagonal/>
    </border>
    <border diagonalUp="false" diagonalDown="false">
      <left style="medium"/>
      <right style="thin"/>
      <top/>
      <bottom style="thin"/>
      <diagonal/>
    </border>
    <border diagonalUp="false" diagonalDown="false">
      <left/>
      <right style="thin"/>
      <top/>
      <bottom style="thin"/>
      <diagonal/>
    </border>
    <border diagonalUp="false" diagonalDown="false">
      <left style="medium"/>
      <right style="thin"/>
      <top style="thin"/>
      <bottom style="medium"/>
      <diagonal/>
    </border>
    <border diagonalUp="false" diagonalDown="false">
      <left/>
      <right style="thin"/>
      <top style="thin"/>
      <bottom style="medium"/>
      <diagonal/>
    </border>
    <border diagonalUp="false" diagonalDown="false">
      <left style="medium"/>
      <right/>
      <top/>
      <bottom style="medium"/>
      <diagonal/>
    </border>
    <border diagonalUp="false" diagonalDown="false">
      <left/>
      <right/>
      <top/>
      <bottom style="medium"/>
      <diagonal/>
    </border>
    <border diagonalUp="false" diagonalDown="false">
      <left/>
      <right/>
      <top style="medium"/>
      <bottom/>
      <diagonal/>
    </border>
    <border diagonalUp="false" diagonalDown="false">
      <left/>
      <right/>
      <top/>
      <bottom style="double"/>
      <diagonal/>
    </border>
    <border diagonalUp="false" diagonalDown="false">
      <left style="medium"/>
      <right style="medium"/>
      <top/>
      <bottom/>
      <diagonal/>
    </border>
    <border diagonalUp="false" diagonalDown="false">
      <left style="medium"/>
      <right style="medium"/>
      <top style="medium"/>
      <bottom/>
      <diagonal/>
    </border>
  </borders>
  <cellStyleXfs count="26">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4"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4" fontId="6" fillId="0" borderId="0" applyFont="true" applyBorder="true" applyAlignment="true" applyProtection="true">
      <alignment horizontal="general" vertical="bottom" textRotation="0" wrapText="false" indent="0" shrinkToFit="false"/>
      <protection locked="true" hidden="false"/>
    </xf>
  </cellStyleXfs>
  <cellXfs count="127">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true">
      <alignment horizontal="right"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true"/>
    </xf>
    <xf numFmtId="164" fontId="7" fillId="0" borderId="0" xfId="0" applyFont="true" applyBorder="true" applyAlignment="true" applyProtection="true">
      <alignment horizontal="center" vertical="bottom" textRotation="0" wrapText="false" indent="0" shrinkToFit="false"/>
      <protection locked="true" hidden="false"/>
    </xf>
    <xf numFmtId="164" fontId="6" fillId="0" borderId="0" xfId="0" applyFont="true" applyBorder="false" applyAlignment="true" applyProtection="true">
      <alignment horizontal="general" vertical="bottom" textRotation="0" wrapText="false" indent="0" shrinkToFit="false"/>
      <protection locked="true" hidden="false"/>
    </xf>
    <xf numFmtId="164" fontId="8" fillId="0" borderId="0" xfId="0" applyFont="true" applyBorder="true" applyAlignment="true" applyProtection="true">
      <alignment horizontal="left" vertical="top" textRotation="0" wrapText="true" indent="0" shrinkToFit="false"/>
      <protection locked="true" hidden="false"/>
    </xf>
    <xf numFmtId="164" fontId="8" fillId="0" borderId="0" xfId="0" applyFont="true" applyBorder="false" applyAlignment="true" applyProtection="true">
      <alignment horizontal="general" vertical="top" textRotation="0" wrapText="true" indent="0" shrinkToFit="false"/>
      <protection locked="true" hidden="false"/>
    </xf>
    <xf numFmtId="164" fontId="6" fillId="0" borderId="0" xfId="0" applyFont="true" applyBorder="false" applyAlignment="true" applyProtection="true">
      <alignment horizontal="general" vertical="bottom" textRotation="0" wrapText="true" indent="0" shrinkToFit="false"/>
      <protection locked="true" hidden="false"/>
    </xf>
    <xf numFmtId="164" fontId="9" fillId="2" borderId="1" xfId="0" applyFont="true" applyBorder="true" applyAlignment="true" applyProtection="true">
      <alignment horizontal="right" vertical="bottom" textRotation="0" wrapText="false" indent="0" shrinkToFit="false"/>
      <protection locked="true" hidden="false"/>
    </xf>
    <xf numFmtId="165" fontId="9" fillId="2" borderId="2" xfId="0" applyFont="true" applyBorder="true" applyAlignment="true" applyProtection="true">
      <alignment horizontal="center" vertical="bottom" textRotation="0" wrapText="false" indent="0" shrinkToFit="false"/>
      <protection locked="true" hidden="false"/>
    </xf>
    <xf numFmtId="164" fontId="9" fillId="0" borderId="0" xfId="0" applyFont="true" applyBorder="false" applyAlignment="true" applyProtection="true">
      <alignment horizontal="general" vertical="bottom" textRotation="0" wrapText="false" indent="0" shrinkToFit="false"/>
      <protection locked="true" hidden="false"/>
    </xf>
    <xf numFmtId="164" fontId="9" fillId="0" borderId="0" xfId="0" applyFont="true" applyBorder="false" applyAlignment="true" applyProtection="true">
      <alignment horizontal="general" vertical="bottom" textRotation="0" wrapText="true" indent="0" shrinkToFit="false"/>
      <protection locked="true" hidden="false"/>
    </xf>
    <xf numFmtId="164" fontId="6" fillId="2" borderId="1" xfId="0" applyFont="true" applyBorder="true" applyAlignment="true" applyProtection="true">
      <alignment horizontal="right" vertical="bottom" textRotation="0" wrapText="false" indent="0" shrinkToFit="false"/>
      <protection locked="true" hidden="false"/>
    </xf>
    <xf numFmtId="165" fontId="10" fillId="0" borderId="3" xfId="0" applyFont="true" applyBorder="true" applyAlignment="true" applyProtection="true">
      <alignment horizontal="center" vertical="bottom" textRotation="0" wrapText="false" indent="0" shrinkToFit="false"/>
      <protection locked="false" hidden="false"/>
    </xf>
    <xf numFmtId="164" fontId="0" fillId="2" borderId="4" xfId="0" applyFont="true" applyBorder="true" applyAlignment="true" applyProtection="true">
      <alignment horizontal="right" vertical="bottom" textRotation="0" wrapText="false" indent="0" shrinkToFit="false"/>
      <protection locked="true" hidden="false"/>
    </xf>
    <xf numFmtId="164" fontId="11" fillId="0" borderId="2" xfId="0" applyFont="true" applyBorder="true" applyAlignment="true" applyProtection="true">
      <alignment horizontal="general" vertical="bottom" textRotation="0" wrapText="false" indent="0" shrinkToFit="false"/>
      <protection locked="false" hidden="false"/>
    </xf>
    <xf numFmtId="164" fontId="12" fillId="0" borderId="0" xfId="0" applyFont="true" applyBorder="true" applyAlignment="true" applyProtection="true">
      <alignment horizontal="right" vertical="bottom" textRotation="0" wrapText="false" indent="0" shrinkToFit="false"/>
      <protection locked="true" hidden="false"/>
    </xf>
    <xf numFmtId="164" fontId="13" fillId="0" borderId="0" xfId="0" applyFont="true" applyBorder="false" applyAlignment="true" applyProtection="true">
      <alignment horizontal="general" vertical="bottom" textRotation="0" wrapText="false" indent="0" shrinkToFit="false"/>
      <protection locked="true" hidden="false"/>
    </xf>
    <xf numFmtId="164" fontId="8" fillId="0" borderId="0" xfId="0" applyFont="true" applyBorder="false" applyAlignment="true" applyProtection="true">
      <alignment horizontal="general" vertical="bottom" textRotation="0" wrapText="false" indent="0" shrinkToFit="false"/>
      <protection locked="true" hidden="false"/>
    </xf>
    <xf numFmtId="164" fontId="0" fillId="2" borderId="5" xfId="0" applyFont="true" applyBorder="true" applyAlignment="true" applyProtection="true">
      <alignment horizontal="right" vertical="bottom" textRotation="0" wrapText="false" indent="0" shrinkToFit="false"/>
      <protection locked="true" hidden="false"/>
    </xf>
    <xf numFmtId="166" fontId="0" fillId="2" borderId="6" xfId="0" applyFont="false" applyBorder="true" applyAlignment="true" applyProtection="true">
      <alignment horizontal="general" vertical="bottom" textRotation="0" wrapText="false" indent="0" shrinkToFit="false"/>
      <protection locked="true" hidden="false"/>
    </xf>
    <xf numFmtId="164" fontId="0" fillId="2" borderId="7" xfId="0" applyFont="true" applyBorder="true" applyAlignment="true" applyProtection="true">
      <alignment horizontal="right" vertical="bottom" textRotation="0" wrapText="false" indent="0" shrinkToFit="false"/>
      <protection locked="true" hidden="false"/>
    </xf>
    <xf numFmtId="164" fontId="11" fillId="0" borderId="8" xfId="0" applyFont="true" applyBorder="true" applyAlignment="true" applyProtection="true">
      <alignment horizontal="center" vertical="bottom" textRotation="0" wrapText="false" indent="0" shrinkToFit="false"/>
      <protection locked="false" hidden="false"/>
    </xf>
    <xf numFmtId="164" fontId="11" fillId="0" borderId="0" xfId="0" applyFont="true" applyBorder="false" applyAlignment="true" applyProtection="true">
      <alignment horizontal="general" vertical="bottom" textRotation="0" wrapText="false" indent="0" shrinkToFit="false"/>
      <protection locked="false" hidden="false"/>
    </xf>
    <xf numFmtId="164" fontId="0" fillId="0" borderId="0" xfId="0" applyFont="false" applyBorder="false" applyAlignment="true" applyProtection="true">
      <alignment horizontal="center" vertical="bottom" textRotation="0" wrapText="false" indent="0" shrinkToFit="false"/>
      <protection locked="true" hidden="false"/>
    </xf>
    <xf numFmtId="167" fontId="11" fillId="0" borderId="3" xfId="0" applyFont="true" applyBorder="true" applyAlignment="true" applyProtection="true">
      <alignment horizontal="general" vertical="bottom" textRotation="0" wrapText="false" indent="0" shrinkToFit="false"/>
      <protection locked="false" hidden="false"/>
    </xf>
    <xf numFmtId="164" fontId="0" fillId="0" borderId="0" xfId="0" applyFont="false" applyBorder="false" applyAlignment="true" applyProtection="true">
      <alignment horizontal="center" vertical="bottom" textRotation="0" wrapText="false" indent="0" shrinkToFit="false"/>
      <protection locked="true" hidden="true"/>
    </xf>
    <xf numFmtId="164" fontId="6" fillId="2" borderId="5" xfId="0" applyFont="true" applyBorder="true" applyAlignment="true" applyProtection="true">
      <alignment horizontal="right" vertical="bottom" textRotation="0" wrapText="false" indent="0" shrinkToFit="false"/>
      <protection locked="true" hidden="false"/>
    </xf>
    <xf numFmtId="165" fontId="11" fillId="0" borderId="3" xfId="0" applyFont="true" applyBorder="true" applyAlignment="true" applyProtection="true">
      <alignment horizontal="general" vertical="bottom" textRotation="0" wrapText="false" indent="0" shrinkToFit="false"/>
      <protection locked="false" hidden="false"/>
    </xf>
    <xf numFmtId="164" fontId="6" fillId="2" borderId="8" xfId="0" applyFont="true" applyBorder="true" applyAlignment="true" applyProtection="true">
      <alignment horizontal="right" vertical="center" textRotation="0" wrapText="false" indent="0" shrinkToFit="false"/>
      <protection locked="true" hidden="false"/>
    </xf>
    <xf numFmtId="168" fontId="0" fillId="0" borderId="8" xfId="0" applyFont="true" applyBorder="true" applyAlignment="true" applyProtection="true">
      <alignment horizontal="left" vertical="bottom" textRotation="0" wrapText="false" indent="0" shrinkToFit="false"/>
      <protection locked="false" hidden="false"/>
    </xf>
    <xf numFmtId="164" fontId="0" fillId="0" borderId="0" xfId="0" applyFont="false" applyBorder="false" applyAlignment="true" applyProtection="true">
      <alignment horizontal="general" vertical="bottom" textRotation="0" wrapText="false" indent="0" shrinkToFit="false"/>
      <protection locked="false" hidden="false"/>
    </xf>
    <xf numFmtId="164" fontId="0" fillId="2" borderId="9" xfId="0" applyFont="true" applyBorder="true" applyAlignment="true" applyProtection="true">
      <alignment horizontal="right" vertical="bottom" textRotation="0" wrapText="false" indent="0" shrinkToFit="false"/>
      <protection locked="true" hidden="false"/>
    </xf>
    <xf numFmtId="165" fontId="11" fillId="0" borderId="8" xfId="0" applyFont="true" applyBorder="true" applyAlignment="true" applyProtection="true">
      <alignment horizontal="general" vertical="bottom" textRotation="0" wrapText="false" indent="0" shrinkToFit="false"/>
      <protection locked="false" hidden="false"/>
    </xf>
    <xf numFmtId="164" fontId="0" fillId="2" borderId="10" xfId="0" applyFont="true" applyBorder="true" applyAlignment="true" applyProtection="true">
      <alignment horizontal="right" vertical="bottom" textRotation="0" wrapText="false" indent="0" shrinkToFit="false"/>
      <protection locked="true" hidden="false"/>
    </xf>
    <xf numFmtId="169" fontId="11" fillId="0" borderId="11" xfId="0" applyFont="true" applyBorder="true" applyAlignment="true" applyProtection="true">
      <alignment horizontal="general" vertical="bottom" textRotation="0" wrapText="false" indent="0" shrinkToFit="false"/>
      <protection locked="false" hidden="false"/>
    </xf>
    <xf numFmtId="164" fontId="6" fillId="2" borderId="12" xfId="0" applyFont="true" applyBorder="true" applyAlignment="true" applyProtection="true">
      <alignment horizontal="center" vertical="bottom" textRotation="0" wrapText="false" indent="0" shrinkToFit="false"/>
      <protection locked="true" hidden="false"/>
    </xf>
    <xf numFmtId="164" fontId="0" fillId="2" borderId="13" xfId="0" applyFont="true" applyBorder="true" applyAlignment="true" applyProtection="true">
      <alignment horizontal="center" vertical="bottom" textRotation="0" wrapText="false" indent="0" shrinkToFit="false"/>
      <protection locked="true" hidden="false"/>
    </xf>
    <xf numFmtId="164" fontId="0" fillId="2" borderId="14" xfId="0" applyFont="true" applyBorder="true" applyAlignment="true" applyProtection="true">
      <alignment horizontal="general" vertical="bottom" textRotation="0" wrapText="false" indent="0" shrinkToFit="false"/>
      <protection locked="true" hidden="false"/>
    </xf>
    <xf numFmtId="164" fontId="0" fillId="2" borderId="15" xfId="0" applyFont="true" applyBorder="true" applyAlignment="true" applyProtection="true">
      <alignment horizontal="general" vertical="bottom" textRotation="0" wrapText="false" indent="0" shrinkToFit="false"/>
      <protection locked="true" hidden="false"/>
    </xf>
    <xf numFmtId="164" fontId="14" fillId="2" borderId="15" xfId="0" applyFont="true" applyBorder="true" applyAlignment="true" applyProtection="true">
      <alignment horizontal="general" vertical="bottom" textRotation="0" wrapText="false" indent="0" shrinkToFit="false"/>
      <protection locked="true" hidden="false"/>
    </xf>
    <xf numFmtId="164" fontId="14" fillId="2" borderId="16" xfId="0" applyFont="true" applyBorder="true" applyAlignment="true" applyProtection="true">
      <alignment horizontal="general" vertical="bottom" textRotation="0" wrapText="false" indent="0" shrinkToFit="false"/>
      <protection locked="true" hidden="false"/>
    </xf>
    <xf numFmtId="164" fontId="0" fillId="2" borderId="16" xfId="0" applyFont="true" applyBorder="true" applyAlignment="true" applyProtection="true">
      <alignment horizontal="general" vertical="bottom" textRotation="0" wrapText="false" indent="0" shrinkToFit="false"/>
      <protection locked="true" hidden="false"/>
    </xf>
    <xf numFmtId="170" fontId="0" fillId="0" borderId="17" xfId="0" applyFont="false" applyBorder="true" applyAlignment="true" applyProtection="true">
      <alignment horizontal="general" vertical="bottom" textRotation="0" wrapText="false" indent="0" shrinkToFit="false"/>
      <protection locked="false" hidden="false"/>
    </xf>
    <xf numFmtId="164" fontId="6" fillId="0" borderId="18" xfId="0" applyFont="true" applyBorder="true" applyAlignment="true" applyProtection="true">
      <alignment horizontal="general" vertical="bottom" textRotation="0" wrapText="false" indent="0" shrinkToFit="false"/>
      <protection locked="false" hidden="false"/>
    </xf>
    <xf numFmtId="171" fontId="6" fillId="0" borderId="18" xfId="0" applyFont="true" applyBorder="true" applyAlignment="true" applyProtection="true">
      <alignment horizontal="center" vertical="bottom" textRotation="0" wrapText="false" indent="0" shrinkToFit="false"/>
      <protection locked="false" hidden="false"/>
    </xf>
    <xf numFmtId="171" fontId="6" fillId="0" borderId="3" xfId="0" applyFont="true" applyBorder="true" applyAlignment="true" applyProtection="true">
      <alignment horizontal="center" vertical="bottom" textRotation="0" wrapText="false" indent="0" shrinkToFit="false"/>
      <protection locked="false" hidden="false"/>
    </xf>
    <xf numFmtId="172" fontId="0" fillId="0" borderId="0" xfId="0" applyFont="false" applyBorder="false" applyAlignment="true" applyProtection="true">
      <alignment horizontal="general" vertical="bottom" textRotation="0" wrapText="false" indent="0" shrinkToFit="false"/>
      <protection locked="true" hidden="false"/>
    </xf>
    <xf numFmtId="172" fontId="0" fillId="0" borderId="0" xfId="0" applyFont="false" applyBorder="false" applyAlignment="true" applyProtection="true">
      <alignment horizontal="center" vertical="center" textRotation="0" wrapText="true" indent="0" shrinkToFit="false"/>
      <protection locked="true" hidden="false"/>
    </xf>
    <xf numFmtId="170" fontId="0" fillId="0" borderId="0" xfId="0" applyFont="false" applyBorder="false" applyAlignment="true" applyProtection="true">
      <alignment horizontal="general" vertical="bottom" textRotation="0" wrapText="false" indent="0" shrinkToFit="false"/>
      <protection locked="true" hidden="false"/>
    </xf>
    <xf numFmtId="170" fontId="0" fillId="0" borderId="19" xfId="0" applyFont="false" applyBorder="true" applyAlignment="true" applyProtection="true">
      <alignment horizontal="general" vertical="bottom" textRotation="0" wrapText="false" indent="0" shrinkToFit="false"/>
      <protection locked="false" hidden="false"/>
    </xf>
    <xf numFmtId="164" fontId="6" fillId="0" borderId="20" xfId="0" applyFont="true" applyBorder="true" applyAlignment="true" applyProtection="true">
      <alignment horizontal="general" vertical="bottom" textRotation="0" wrapText="false" indent="0" shrinkToFit="false"/>
      <protection locked="false" hidden="false"/>
    </xf>
    <xf numFmtId="170" fontId="0" fillId="0" borderId="21" xfId="0" applyFont="false" applyBorder="true" applyAlignment="true" applyProtection="true">
      <alignment horizontal="general" vertical="bottom" textRotation="0" wrapText="false" indent="0" shrinkToFit="false"/>
      <protection locked="false" hidden="false"/>
    </xf>
    <xf numFmtId="164" fontId="11" fillId="0" borderId="22" xfId="0" applyFont="true" applyBorder="true" applyAlignment="true" applyProtection="true">
      <alignment horizontal="general" vertical="bottom" textRotation="0" wrapText="false" indent="0" shrinkToFit="false"/>
      <protection locked="false" hidden="false"/>
    </xf>
    <xf numFmtId="171" fontId="11" fillId="0" borderId="22" xfId="0" applyFont="true" applyBorder="true" applyAlignment="true" applyProtection="true">
      <alignment horizontal="center" vertical="bottom" textRotation="0" wrapText="false" indent="0" shrinkToFit="false"/>
      <protection locked="false" hidden="false"/>
    </xf>
    <xf numFmtId="171" fontId="11" fillId="0" borderId="11" xfId="0" applyFont="true" applyBorder="true" applyAlignment="true" applyProtection="true">
      <alignment horizontal="center" vertical="bottom" textRotation="0" wrapText="false" indent="0" shrinkToFit="false"/>
      <protection locked="false" hidden="false"/>
    </xf>
    <xf numFmtId="164" fontId="0" fillId="0" borderId="0" xfId="0" applyFont="false" applyBorder="false" applyAlignment="true" applyProtection="true">
      <alignment horizontal="left" vertical="bottom" textRotation="0" wrapText="false" indent="0" shrinkToFit="false"/>
      <protection locked="true" hidden="false"/>
    </xf>
    <xf numFmtId="164" fontId="6" fillId="0" borderId="0" xfId="0" applyFont="true" applyBorder="true" applyAlignment="true" applyProtection="true">
      <alignment horizontal="left" vertical="bottom" textRotation="0" wrapText="false" indent="0" shrinkToFit="false"/>
      <protection locked="true" hidden="false"/>
    </xf>
    <xf numFmtId="164" fontId="17" fillId="0" borderId="0" xfId="0" applyFont="true" applyBorder="false" applyAlignment="true" applyProtection="true">
      <alignment horizontal="general" vertical="top" textRotation="0" wrapText="false" indent="0" shrinkToFit="false"/>
      <protection locked="true" hidden="false"/>
    </xf>
    <xf numFmtId="164" fontId="18" fillId="0" borderId="0" xfId="0" applyFont="true" applyBorder="false" applyAlignment="true" applyProtection="true">
      <alignment horizontal="right" vertical="top" textRotation="0" wrapText="false" indent="0" shrinkToFit="false"/>
      <protection locked="true" hidden="false"/>
    </xf>
    <xf numFmtId="165" fontId="18" fillId="0" borderId="0" xfId="0" applyFont="true" applyBorder="false" applyAlignment="true" applyProtection="true">
      <alignment horizontal="left" vertical="bottom" textRotation="0" wrapText="false" indent="0" shrinkToFit="false"/>
      <protection locked="true" hidden="false"/>
    </xf>
    <xf numFmtId="164" fontId="0" fillId="0" borderId="0" xfId="0" applyFont="false" applyBorder="false" applyAlignment="true" applyProtection="true">
      <alignment horizontal="right" vertical="top" textRotation="90" wrapText="false" indent="0" shrinkToFit="false"/>
      <protection locked="true" hidden="false"/>
    </xf>
    <xf numFmtId="164" fontId="19" fillId="0" borderId="0" xfId="0" applyFont="true" applyBorder="true" applyAlignment="true" applyProtection="true">
      <alignment horizontal="center" vertical="bottom" textRotation="0" wrapText="false" indent="0" shrinkToFit="false"/>
      <protection locked="true" hidden="false"/>
    </xf>
    <xf numFmtId="164" fontId="20" fillId="0" borderId="0" xfId="0" applyFont="true" applyBorder="false" applyAlignment="true" applyProtection="true">
      <alignment horizontal="right" vertical="center" textRotation="0" wrapText="false" indent="0" shrinkToFit="false"/>
      <protection locked="true" hidden="false"/>
    </xf>
    <xf numFmtId="167" fontId="20" fillId="0" borderId="0" xfId="0" applyFont="true" applyBorder="false" applyAlignment="true" applyProtection="true">
      <alignment horizontal="left" vertical="center" textRotation="0" wrapText="false" indent="0" shrinkToFit="false"/>
      <protection locked="true" hidden="false"/>
    </xf>
    <xf numFmtId="164" fontId="19" fillId="0" borderId="0" xfId="0" applyFont="true" applyBorder="false" applyAlignment="true" applyProtection="true">
      <alignment horizontal="general" vertical="bottom" textRotation="0" wrapText="false" indent="0" shrinkToFit="false"/>
      <protection locked="true" hidden="false"/>
    </xf>
    <xf numFmtId="164" fontId="21" fillId="0" borderId="0" xfId="0" applyFont="true" applyBorder="true" applyAlignment="true" applyProtection="true">
      <alignment horizontal="center" vertical="center" textRotation="0" wrapText="true" indent="0" shrinkToFit="false"/>
      <protection locked="true" hidden="false"/>
    </xf>
    <xf numFmtId="164" fontId="21" fillId="0" borderId="0" xfId="0" applyFont="true" applyBorder="false" applyAlignment="true" applyProtection="true">
      <alignment horizontal="general" vertical="center" textRotation="0" wrapText="true" indent="0" shrinkToFit="false"/>
      <protection locked="true" hidden="false"/>
    </xf>
    <xf numFmtId="164" fontId="22" fillId="0" borderId="0" xfId="0" applyFont="true" applyBorder="false" applyAlignment="true" applyProtection="true">
      <alignment horizontal="general" vertical="bottom" textRotation="0" wrapText="false" indent="0" shrinkToFit="false"/>
      <protection locked="true" hidden="false"/>
    </xf>
    <xf numFmtId="164" fontId="23" fillId="0" borderId="0" xfId="0" applyFont="true" applyBorder="true" applyAlignment="true" applyProtection="true">
      <alignment horizontal="center" vertical="center" textRotation="0" wrapText="true" indent="0" shrinkToFit="false"/>
      <protection locked="true" hidden="false"/>
    </xf>
    <xf numFmtId="164" fontId="22" fillId="0" borderId="0" xfId="0" applyFont="true" applyBorder="false" applyAlignment="true" applyProtection="true">
      <alignment horizontal="general" vertical="center" textRotation="0" wrapText="true" indent="0" shrinkToFit="false"/>
      <protection locked="true" hidden="false"/>
    </xf>
    <xf numFmtId="164" fontId="22" fillId="0" borderId="0" xfId="0" applyFont="true" applyBorder="false" applyAlignment="true" applyProtection="true">
      <alignment horizontal="general" vertical="top" textRotation="0" wrapText="false" indent="0" shrinkToFit="false"/>
      <protection locked="true" hidden="false"/>
    </xf>
    <xf numFmtId="173" fontId="0" fillId="0" borderId="22" xfId="0" applyFont="false" applyBorder="true" applyAlignment="true" applyProtection="true">
      <alignment horizontal="center" vertical="bottom" textRotation="0" wrapText="false" indent="0" shrinkToFit="false"/>
      <protection locked="true" hidden="false"/>
    </xf>
    <xf numFmtId="164" fontId="0" fillId="0" borderId="22" xfId="0" applyFont="false" applyBorder="true" applyAlignment="true" applyProtection="true">
      <alignment horizontal="center" vertical="bottom" textRotation="0" wrapText="false" indent="0" shrinkToFit="false"/>
      <protection locked="true" hidden="false"/>
    </xf>
    <xf numFmtId="164" fontId="21" fillId="0" borderId="0" xfId="0" applyFont="true" applyBorder="false" applyAlignment="true" applyProtection="true">
      <alignment horizontal="right" vertical="bottom" textRotation="0" wrapText="false" indent="0" shrinkToFit="false"/>
      <protection locked="true" hidden="false"/>
    </xf>
    <xf numFmtId="164" fontId="21" fillId="0" borderId="0" xfId="0" applyFont="true" applyBorder="false" applyAlignment="true" applyProtection="true">
      <alignment horizontal="general" vertical="bottom" textRotation="0" wrapText="false" indent="0" shrinkToFit="false"/>
      <protection locked="false" hidden="false"/>
    </xf>
    <xf numFmtId="164" fontId="24" fillId="0" borderId="0" xfId="0" applyFont="true" applyBorder="false" applyAlignment="true" applyProtection="true">
      <alignment horizontal="right" vertical="center" textRotation="0" wrapText="false" indent="0" shrinkToFit="false"/>
      <protection locked="true" hidden="false"/>
    </xf>
    <xf numFmtId="164" fontId="24" fillId="0" borderId="0" xfId="0" applyFont="true" applyBorder="false" applyAlignment="true" applyProtection="true">
      <alignment horizontal="general" vertical="center" textRotation="0" wrapText="false" indent="0" shrinkToFit="false"/>
      <protection locked="true" hidden="false"/>
    </xf>
    <xf numFmtId="164" fontId="24" fillId="0" borderId="0" xfId="0" applyFont="true" applyBorder="false" applyAlignment="true" applyProtection="true">
      <alignment horizontal="left" vertical="center" textRotation="0" wrapText="false" indent="0" shrinkToFit="false"/>
      <protection locked="true" hidden="false"/>
    </xf>
    <xf numFmtId="164" fontId="21" fillId="0" borderId="0" xfId="0" applyFont="true" applyBorder="true" applyAlignment="true" applyProtection="true">
      <alignment horizontal="right" vertical="center" textRotation="0" wrapText="true" indent="0" shrinkToFit="false"/>
      <protection locked="true" hidden="false"/>
    </xf>
    <xf numFmtId="164" fontId="21" fillId="0" borderId="0" xfId="0" applyFont="true" applyBorder="false" applyAlignment="true" applyProtection="true">
      <alignment horizontal="left" vertical="center" textRotation="0" wrapText="false" indent="0" shrinkToFit="false"/>
      <protection locked="true" hidden="false"/>
    </xf>
    <xf numFmtId="164" fontId="21" fillId="0" borderId="0" xfId="0" applyFont="true" applyBorder="true" applyAlignment="true" applyProtection="true">
      <alignment horizontal="left" vertical="center" textRotation="0" wrapText="false" indent="0" shrinkToFit="false"/>
      <protection locked="true" hidden="false"/>
    </xf>
    <xf numFmtId="164" fontId="6" fillId="0" borderId="0" xfId="0" applyFont="true" applyBorder="false" applyAlignment="true" applyProtection="true">
      <alignment horizontal="right" vertical="bottom" textRotation="0" wrapText="false" indent="0" shrinkToFit="false"/>
      <protection locked="true" hidden="false"/>
    </xf>
    <xf numFmtId="164" fontId="21" fillId="0" borderId="0" xfId="0" applyFont="true" applyBorder="false" applyAlignment="true" applyProtection="true">
      <alignment horizontal="general" vertical="center" textRotation="0" wrapText="false" indent="0" shrinkToFit="false"/>
      <protection locked="true" hidden="false"/>
    </xf>
    <xf numFmtId="164" fontId="21" fillId="0" borderId="0" xfId="0" applyFont="true" applyBorder="true" applyAlignment="true" applyProtection="true">
      <alignment horizontal="right" vertical="center" textRotation="0" wrapText="false" indent="0" shrinkToFit="false"/>
      <protection locked="true" hidden="false"/>
    </xf>
    <xf numFmtId="164" fontId="21" fillId="0" borderId="0" xfId="0" applyFont="true" applyBorder="true" applyAlignment="true" applyProtection="true">
      <alignment horizontal="right" vertical="bottom" textRotation="0" wrapText="false" indent="0" shrinkToFit="false"/>
      <protection locked="true" hidden="false"/>
    </xf>
    <xf numFmtId="174" fontId="21" fillId="0" borderId="22" xfId="0" applyFont="true" applyBorder="true" applyAlignment="true" applyProtection="true">
      <alignment horizontal="center" vertical="bottom" textRotation="0" wrapText="false" indent="0" shrinkToFit="false"/>
      <protection locked="false" hidden="false"/>
    </xf>
    <xf numFmtId="174" fontId="21" fillId="0" borderId="0" xfId="0" applyFont="true" applyBorder="false" applyAlignment="true" applyProtection="true">
      <alignment horizontal="center" vertical="bottom" textRotation="0" wrapText="false" indent="0" shrinkToFit="false"/>
      <protection locked="false" hidden="false"/>
    </xf>
    <xf numFmtId="175" fontId="25" fillId="0" borderId="22" xfId="0" applyFont="true" applyBorder="true" applyAlignment="true" applyProtection="true">
      <alignment horizontal="center" vertical="bottom" textRotation="0" wrapText="true" indent="0" shrinkToFit="false"/>
      <protection locked="true" hidden="false"/>
    </xf>
    <xf numFmtId="175" fontId="25" fillId="0" borderId="0" xfId="0" applyFont="true" applyBorder="false" applyAlignment="true" applyProtection="true">
      <alignment horizontal="center" vertical="bottom" textRotation="0" wrapText="true" indent="0" shrinkToFit="false"/>
      <protection locked="true" hidden="false"/>
    </xf>
    <xf numFmtId="164" fontId="21" fillId="0" borderId="0" xfId="0" applyFont="true" applyBorder="false" applyAlignment="true" applyProtection="true">
      <alignment horizontal="center" vertical="bottom" textRotation="0" wrapText="false" indent="0" shrinkToFit="false"/>
      <protection locked="true" hidden="false"/>
    </xf>
    <xf numFmtId="174" fontId="21" fillId="0" borderId="0" xfId="0" applyFont="true" applyBorder="false" applyAlignment="true" applyProtection="true">
      <alignment horizontal="center" vertical="bottom" textRotation="0" wrapText="false" indent="0" shrinkToFit="false"/>
      <protection locked="true" hidden="false"/>
    </xf>
    <xf numFmtId="164" fontId="0" fillId="0" borderId="22" xfId="0" applyFont="false" applyBorder="true" applyAlignment="true" applyProtection="true">
      <alignment horizontal="general" vertical="bottom" textRotation="0" wrapText="false" indent="0" shrinkToFit="false"/>
      <protection locked="false" hidden="false"/>
    </xf>
    <xf numFmtId="164" fontId="17" fillId="0" borderId="23" xfId="0" applyFont="true" applyBorder="true" applyAlignment="true" applyProtection="true">
      <alignment horizontal="center" vertical="top" textRotation="0" wrapText="false" indent="0" shrinkToFit="false"/>
      <protection locked="true" hidden="false"/>
    </xf>
    <xf numFmtId="164" fontId="21" fillId="0" borderId="0" xfId="0" applyFont="true" applyBorder="true" applyAlignment="true" applyProtection="true">
      <alignment horizontal="center" vertical="center" textRotation="0" wrapText="false" indent="0" shrinkToFit="false"/>
      <protection locked="true" hidden="false"/>
    </xf>
    <xf numFmtId="164" fontId="24" fillId="0" borderId="24" xfId="0" applyFont="true" applyBorder="true" applyAlignment="true" applyProtection="true">
      <alignment horizontal="right" vertical="center" textRotation="0" wrapText="false" indent="0" shrinkToFit="false"/>
      <protection locked="true" hidden="false"/>
    </xf>
    <xf numFmtId="164" fontId="24" fillId="0" borderId="24" xfId="0" applyFont="true" applyBorder="true" applyAlignment="true" applyProtection="true">
      <alignment horizontal="general" vertical="center" textRotation="0" wrapText="false" indent="0" shrinkToFit="false"/>
      <protection locked="true" hidden="false"/>
    </xf>
    <xf numFmtId="164" fontId="24" fillId="0" borderId="24" xfId="0" applyFont="true" applyBorder="true" applyAlignment="true" applyProtection="true">
      <alignment horizontal="left" vertical="center" textRotation="0" wrapText="false" indent="0" shrinkToFit="false"/>
      <protection locked="true" hidden="false"/>
    </xf>
    <xf numFmtId="164" fontId="26" fillId="0" borderId="22" xfId="0" applyFont="true" applyBorder="true" applyAlignment="true" applyProtection="true">
      <alignment horizontal="center" vertical="center" textRotation="0" wrapText="false" indent="0" shrinkToFit="false"/>
      <protection locked="true" hidden="false"/>
    </xf>
    <xf numFmtId="164" fontId="18" fillId="2" borderId="13" xfId="0" applyFont="true" applyBorder="true" applyAlignment="true" applyProtection="true">
      <alignment horizontal="center" vertical="bottom" textRotation="0" wrapText="true" indent="0" shrinkToFit="false"/>
      <protection locked="true" hidden="false"/>
    </xf>
    <xf numFmtId="164" fontId="18" fillId="2" borderId="13" xfId="0" applyFont="true" applyBorder="true" applyAlignment="true" applyProtection="true">
      <alignment horizontal="center" vertical="bottom" textRotation="0" wrapText="false" indent="0" shrinkToFit="false"/>
      <protection locked="true" hidden="false"/>
    </xf>
    <xf numFmtId="170" fontId="28" fillId="0" borderId="25" xfId="0" applyFont="true" applyBorder="true" applyAlignment="true" applyProtection="true">
      <alignment horizontal="center" vertical="bottom" textRotation="0" wrapText="true" indent="0" shrinkToFit="false"/>
      <protection locked="true" hidden="false"/>
    </xf>
    <xf numFmtId="176" fontId="25" fillId="0" borderId="25" xfId="0" applyFont="true" applyBorder="true" applyAlignment="true" applyProtection="true">
      <alignment horizontal="center" vertical="center" textRotation="0" wrapText="true" indent="0" shrinkToFit="false"/>
      <protection locked="true" hidden="false"/>
    </xf>
    <xf numFmtId="164" fontId="28" fillId="0" borderId="6" xfId="0" applyFont="true" applyBorder="true" applyAlignment="true" applyProtection="true">
      <alignment horizontal="center" vertical="center" textRotation="0" wrapText="false" indent="0" shrinkToFit="false"/>
      <protection locked="true" hidden="false"/>
    </xf>
    <xf numFmtId="164" fontId="29" fillId="0" borderId="25" xfId="0" applyFont="true" applyBorder="true" applyAlignment="true" applyProtection="true">
      <alignment horizontal="center" vertical="center" textRotation="0" wrapText="true" indent="0" shrinkToFit="false"/>
      <protection locked="true" hidden="false"/>
    </xf>
    <xf numFmtId="166" fontId="29" fillId="0" borderId="26" xfId="0" applyFont="true" applyBorder="true" applyAlignment="true" applyProtection="true">
      <alignment horizontal="center" vertical="center" textRotation="0" wrapText="true" indent="0" shrinkToFit="false"/>
      <protection locked="false" hidden="false"/>
    </xf>
    <xf numFmtId="164" fontId="30" fillId="0" borderId="26" xfId="0" applyFont="true" applyBorder="true" applyAlignment="true" applyProtection="true">
      <alignment horizontal="general" vertical="bottom" textRotation="0" wrapText="false" indent="0" shrinkToFit="false"/>
      <protection locked="true" hidden="false"/>
    </xf>
    <xf numFmtId="170" fontId="29" fillId="0" borderId="25" xfId="0" applyFont="true" applyBorder="true" applyAlignment="true" applyProtection="true">
      <alignment horizontal="center" vertical="center" textRotation="0" wrapText="false" indent="0" shrinkToFit="false"/>
      <protection locked="true" hidden="false"/>
    </xf>
    <xf numFmtId="175" fontId="29" fillId="0" borderId="25" xfId="0" applyFont="true" applyBorder="true" applyAlignment="true" applyProtection="true">
      <alignment horizontal="center" vertical="center" textRotation="0" wrapText="true" indent="0" shrinkToFit="false"/>
      <protection locked="true" hidden="false"/>
    </xf>
    <xf numFmtId="164" fontId="29" fillId="0" borderId="25" xfId="0" applyFont="true" applyBorder="true" applyAlignment="true" applyProtection="true">
      <alignment horizontal="center" vertical="center" textRotation="0" wrapText="true" indent="0" shrinkToFit="false"/>
      <protection locked="false" hidden="false"/>
    </xf>
    <xf numFmtId="164" fontId="30" fillId="0" borderId="25" xfId="0" applyFont="true" applyBorder="true" applyAlignment="true" applyProtection="true">
      <alignment horizontal="general" vertical="bottom" textRotation="0" wrapText="false" indent="0" shrinkToFit="false"/>
      <protection locked="true" hidden="false"/>
    </xf>
    <xf numFmtId="170" fontId="28" fillId="0" borderId="10" xfId="0" applyFont="true" applyBorder="true" applyAlignment="true" applyProtection="true">
      <alignment horizontal="general" vertical="bottom" textRotation="0" wrapText="false" indent="0" shrinkToFit="false"/>
      <protection locked="true" hidden="false"/>
    </xf>
    <xf numFmtId="177" fontId="25" fillId="0" borderId="10" xfId="0" applyFont="true" applyBorder="true" applyAlignment="true" applyProtection="true">
      <alignment horizontal="center" vertical="center" textRotation="0" wrapText="true" indent="0" shrinkToFit="false"/>
      <protection locked="true" hidden="false"/>
    </xf>
    <xf numFmtId="164" fontId="28" fillId="0" borderId="22" xfId="0" applyFont="true" applyBorder="true" applyAlignment="true" applyProtection="true">
      <alignment horizontal="center" vertical="center" textRotation="0" wrapText="false" indent="0" shrinkToFit="false"/>
      <protection locked="true" hidden="false"/>
    </xf>
    <xf numFmtId="164" fontId="29" fillId="0" borderId="10" xfId="0" applyFont="true" applyBorder="true" applyAlignment="true" applyProtection="true">
      <alignment horizontal="center" vertical="center" textRotation="0" wrapText="true" indent="0" shrinkToFit="false"/>
      <protection locked="true" hidden="false"/>
    </xf>
    <xf numFmtId="164" fontId="29" fillId="0" borderId="10" xfId="0" applyFont="true" applyBorder="true" applyAlignment="true" applyProtection="true">
      <alignment horizontal="center" vertical="center" textRotation="0" wrapText="true" indent="0" shrinkToFit="false"/>
      <protection locked="false" hidden="false"/>
    </xf>
    <xf numFmtId="164" fontId="30" fillId="0" borderId="10" xfId="0" applyFont="true" applyBorder="true" applyAlignment="true" applyProtection="true">
      <alignment horizontal="general" vertical="bottom" textRotation="0" wrapText="false" indent="0" shrinkToFit="false"/>
      <protection locked="true" hidden="false"/>
    </xf>
    <xf numFmtId="164" fontId="28" fillId="0" borderId="25" xfId="0" applyFont="true" applyBorder="true" applyAlignment="true" applyProtection="true">
      <alignment horizontal="center" vertical="center" textRotation="0" wrapText="false" indent="0" shrinkToFit="false"/>
      <protection locked="true" hidden="false"/>
    </xf>
    <xf numFmtId="164" fontId="31" fillId="0" borderId="10" xfId="0" applyFont="true" applyBorder="true" applyAlignment="true" applyProtection="true">
      <alignment horizontal="center" vertical="center" textRotation="0" wrapText="true" indent="0" shrinkToFit="false"/>
      <protection locked="true" hidden="false"/>
    </xf>
    <xf numFmtId="164" fontId="32" fillId="0" borderId="0" xfId="0" applyFont="true" applyBorder="true" applyAlignment="true" applyProtection="true">
      <alignment horizontal="left" vertical="center" textRotation="0" wrapText="false" indent="0" shrinkToFit="false"/>
      <protection locked="true" hidden="false"/>
    </xf>
    <xf numFmtId="168" fontId="24" fillId="0" borderId="0" xfId="0" applyFont="true" applyBorder="false" applyAlignment="true" applyProtection="true">
      <alignment horizontal="general" vertical="center" textRotation="0" wrapText="false" indent="0" shrinkToFit="false"/>
      <protection locked="true" hidden="false"/>
    </xf>
    <xf numFmtId="164" fontId="6" fillId="0" borderId="0" xfId="0" applyFont="true" applyBorder="false" applyAlignment="true" applyProtection="true">
      <alignment horizontal="right" vertical="top" textRotation="0" wrapText="false" indent="0" shrinkToFit="false"/>
      <protection locked="true" hidden="false"/>
    </xf>
    <xf numFmtId="165" fontId="6" fillId="0" borderId="0" xfId="0" applyFont="true" applyBorder="false" applyAlignment="true" applyProtection="true">
      <alignment horizontal="left" vertical="bottom" textRotation="0" wrapText="false" indent="0" shrinkToFit="false"/>
      <protection locked="true" hidden="false"/>
    </xf>
    <xf numFmtId="164" fontId="6" fillId="0" borderId="0" xfId="0" applyFont="true" applyBorder="false" applyAlignment="true" applyProtection="true">
      <alignment horizontal="general" vertical="top" textRotation="0" wrapText="false" indent="0" shrinkToFit="false"/>
      <protection locked="true" hidden="false"/>
    </xf>
    <xf numFmtId="164" fontId="0" fillId="0" borderId="0" xfId="0" applyFont="false" applyBorder="false" applyAlignment="true" applyProtection="true">
      <alignment horizontal="general" vertical="top" textRotation="0" wrapText="false" indent="0" shrinkToFit="false"/>
      <protection locked="true" hidden="false"/>
    </xf>
    <xf numFmtId="165" fontId="0" fillId="0" borderId="0" xfId="0" applyFont="false" applyBorder="true" applyAlignment="true" applyProtection="true">
      <alignment horizontal="left" vertical="top" textRotation="0" wrapText="false" indent="0" shrinkToFit="false"/>
      <protection locked="true" hidden="false"/>
    </xf>
  </cellXfs>
  <cellStyles count="12">
    <cellStyle name="Normal" xfId="0" builtinId="0"/>
    <cellStyle name="Comma" xfId="15" builtinId="3"/>
    <cellStyle name="Comma [0]" xfId="16" builtinId="6"/>
    <cellStyle name="Currency" xfId="17" builtinId="4"/>
    <cellStyle name="Currency [0]" xfId="18" builtinId="7"/>
    <cellStyle name="Percent" xfId="19" builtinId="5"/>
    <cellStyle name="Normal 2" xfId="20"/>
    <cellStyle name="Normal 3" xfId="21"/>
    <cellStyle name="Normal 3 2" xfId="22"/>
    <cellStyle name="Normal 3 2 2" xfId="23"/>
    <cellStyle name="Normal 3 2 3" xfId="24"/>
    <cellStyle name="Normal 4" xfId="25"/>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drawings/_rels/drawing1.xml.rels><?xml version="1.0" encoding="UTF-8"?>
<Relationships xmlns="http://schemas.openxmlformats.org/package/2006/relationships"><Relationship Id="rId1" Type="http://schemas.openxmlformats.org/officeDocument/2006/relationships/image" Target="../media/image1.png"/>
</Relationships>
</file>

<file path=xl/drawings/_rels/drawing2.xml.rels><?xml version="1.0" encoding="UTF-8"?>
<Relationships xmlns="http://schemas.openxmlformats.org/package/2006/relationships"><Relationship Id="rId1" Type="http://schemas.openxmlformats.org/officeDocument/2006/relationships/image" Target="../media/image1.png"/>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101520</xdr:colOff>
      <xdr:row>2</xdr:row>
      <xdr:rowOff>24480</xdr:rowOff>
    </xdr:from>
    <xdr:to>
      <xdr:col>2</xdr:col>
      <xdr:colOff>698040</xdr:colOff>
      <xdr:row>6</xdr:row>
      <xdr:rowOff>12600</xdr:rowOff>
    </xdr:to>
    <xdr:pic>
      <xdr:nvPicPr>
        <xdr:cNvPr id="0" name="Picture 1" descr=""/>
        <xdr:cNvPicPr/>
      </xdr:nvPicPr>
      <xdr:blipFill>
        <a:blip r:embed="rId1"/>
        <a:stretch/>
      </xdr:blipFill>
      <xdr:spPr>
        <a:xfrm>
          <a:off x="101520" y="415080"/>
          <a:ext cx="1632960" cy="1302480"/>
        </a:xfrm>
        <a:prstGeom prst="rect">
          <a:avLst/>
        </a:prstGeom>
        <a:ln w="0">
          <a:noFill/>
        </a:ln>
      </xdr:spPr>
    </xdr:pic>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101520</xdr:colOff>
      <xdr:row>2</xdr:row>
      <xdr:rowOff>24480</xdr:rowOff>
    </xdr:from>
    <xdr:to>
      <xdr:col>2</xdr:col>
      <xdr:colOff>698040</xdr:colOff>
      <xdr:row>6</xdr:row>
      <xdr:rowOff>12600</xdr:rowOff>
    </xdr:to>
    <xdr:pic>
      <xdr:nvPicPr>
        <xdr:cNvPr id="1" name="Picture 1" descr=""/>
        <xdr:cNvPicPr/>
      </xdr:nvPicPr>
      <xdr:blipFill>
        <a:blip r:embed="rId1"/>
        <a:stretch/>
      </xdr:blipFill>
      <xdr:spPr>
        <a:xfrm>
          <a:off x="101520" y="415080"/>
          <a:ext cx="1632960" cy="1302480"/>
        </a:xfrm>
        <a:prstGeom prst="rect">
          <a:avLst/>
        </a:prstGeom>
        <a:ln w="0">
          <a:noFill/>
        </a:ln>
      </xdr:spPr>
    </xdr:pic>
    <xdr:clientData/>
  </xdr:twoCellAnchor>
</xdr:wsDr>
</file>

<file path=xl/theme/theme1.xml><?xml version="1.0" encoding="utf-8"?>
<a:theme xmlns:a="http://schemas.openxmlformats.org/drawingml/2006/main" xmlns:r="http://schemas.openxmlformats.org/officeDocument/2006/relationships"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tint val="100000"/>
                <a:shade val="100000"/>
              </a:schemeClr>
            </a:gs>
            <a:gs pos="100000">
              <a:schemeClr val="phClr">
                <a:tint val="50000"/>
                <a:shade val="100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_rels/sheet2.xml.rels><?xml version="1.0" encoding="UTF-8"?>
<Relationships xmlns="http://schemas.openxmlformats.org/package/2006/relationships"><Relationship Id="rId1" Type="http://schemas.openxmlformats.org/officeDocument/2006/relationships/drawing" Target="../drawings/drawing1.xml"/>
</Relationships>
</file>

<file path=xl/worksheets/_rels/sheet3.xml.rels><?xml version="1.0" encoding="UTF-8"?>
<Relationships xmlns="http://schemas.openxmlformats.org/package/2006/relationships"><Relationship Id="rId1" Type="http://schemas.openxmlformats.org/officeDocument/2006/relationships/drawing" Target="../drawings/drawing2.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G38"/>
  <sheetViews>
    <sheetView showFormulas="false" showGridLines="false" showRowColHeaders="true" showZeros="true" rightToLeft="false" tabSelected="false" showOutlineSymbols="true" defaultGridColor="true" view="normal" topLeftCell="G1" colorId="64" zoomScale="37" zoomScaleNormal="37" zoomScalePageLayoutView="100" workbookViewId="0">
      <selection pane="topLeft" activeCell="P2" activeCellId="0" sqref="P2"/>
    </sheetView>
  </sheetViews>
  <sheetFormatPr defaultColWidth="8.859375" defaultRowHeight="12.75" zeroHeight="false" outlineLevelRow="0" outlineLevelCol="0"/>
  <cols>
    <col collapsed="false" customWidth="true" hidden="false" outlineLevel="0" max="1" min="1" style="1" width="16.43"/>
    <col collapsed="false" customWidth="true" hidden="false" outlineLevel="0" max="2" min="2" style="2" width="10.85"/>
    <col collapsed="false" customWidth="true" hidden="true" outlineLevel="0" max="3" min="3" style="3" width="1"/>
    <col collapsed="false" customWidth="true" hidden="false" outlineLevel="0" max="4" min="4" style="2" width="8.29"/>
    <col collapsed="false" customWidth="true" hidden="false" outlineLevel="0" max="5" min="5" style="2" width="17"/>
    <col collapsed="false" customWidth="true" hidden="false" outlineLevel="0" max="11" min="6" style="2" width="34.14"/>
    <col collapsed="false" customWidth="true" hidden="true" outlineLevel="0" max="15" min="12" style="2" width="17.86"/>
    <col collapsed="false" customWidth="true" hidden="false" outlineLevel="0" max="16" min="16" style="2" width="2.16"/>
  </cols>
  <sheetData>
    <row r="1" customFormat="false" ht="19.5" hidden="false" customHeight="true" outlineLevel="0" collapsed="false">
      <c r="A1" s="4" t="s">
        <v>0</v>
      </c>
      <c r="B1" s="4"/>
      <c r="C1" s="4"/>
      <c r="D1" s="4"/>
      <c r="E1" s="4"/>
      <c r="F1" s="4"/>
      <c r="G1" s="4"/>
      <c r="H1" s="5" t="s">
        <v>1</v>
      </c>
      <c r="Q1" s="6" t="s">
        <v>2</v>
      </c>
      <c r="R1" s="6"/>
      <c r="S1" s="6"/>
      <c r="T1" s="6"/>
      <c r="U1" s="6"/>
      <c r="V1" s="6"/>
      <c r="W1" s="6"/>
      <c r="X1" s="6"/>
      <c r="Y1" s="6"/>
      <c r="Z1" s="6"/>
      <c r="AA1" s="6"/>
      <c r="AB1" s="6"/>
      <c r="AC1" s="6"/>
      <c r="AD1" s="6"/>
      <c r="AE1" s="6"/>
      <c r="AF1" s="6"/>
      <c r="AG1" s="7"/>
    </row>
    <row r="2" customFormat="false" ht="12.75" hidden="false" customHeight="true" outlineLevel="0" collapsed="false">
      <c r="H2" s="8"/>
      <c r="I2" s="8"/>
      <c r="Q2" s="6"/>
      <c r="R2" s="6"/>
      <c r="S2" s="6"/>
      <c r="T2" s="6"/>
      <c r="U2" s="6"/>
      <c r="V2" s="6"/>
      <c r="W2" s="6"/>
      <c r="X2" s="6"/>
      <c r="Y2" s="6"/>
      <c r="Z2" s="6"/>
      <c r="AA2" s="6"/>
      <c r="AB2" s="6"/>
      <c r="AC2" s="6"/>
      <c r="AD2" s="6"/>
      <c r="AE2" s="6"/>
      <c r="AF2" s="6"/>
      <c r="AG2" s="7"/>
    </row>
    <row r="3" s="11" customFormat="true" ht="12.75" hidden="false" customHeight="true" outlineLevel="0" collapsed="false">
      <c r="A3" s="9" t="s">
        <v>3</v>
      </c>
      <c r="B3" s="10" t="n">
        <v>45393</v>
      </c>
      <c r="H3" s="12"/>
      <c r="I3" s="12"/>
      <c r="Q3" s="6"/>
      <c r="R3" s="6"/>
      <c r="S3" s="6"/>
      <c r="T3" s="6"/>
      <c r="U3" s="6"/>
      <c r="V3" s="6"/>
      <c r="W3" s="6"/>
      <c r="X3" s="6"/>
      <c r="Y3" s="6"/>
      <c r="Z3" s="6"/>
      <c r="AA3" s="6"/>
      <c r="AB3" s="6"/>
      <c r="AC3" s="6"/>
      <c r="AD3" s="6"/>
      <c r="AE3" s="6"/>
      <c r="AF3" s="6"/>
      <c r="AG3" s="7"/>
    </row>
    <row r="4" customFormat="false" ht="12.75" hidden="false" customHeight="true" outlineLevel="0" collapsed="false">
      <c r="A4" s="13" t="s">
        <v>4</v>
      </c>
      <c r="B4" s="14" t="n">
        <v>46134</v>
      </c>
      <c r="H4" s="8"/>
      <c r="I4" s="8"/>
      <c r="Q4" s="6"/>
      <c r="R4" s="6"/>
      <c r="S4" s="6"/>
      <c r="T4" s="6"/>
      <c r="U4" s="6"/>
      <c r="V4" s="6"/>
      <c r="W4" s="6"/>
      <c r="X4" s="6"/>
      <c r="Y4" s="6"/>
      <c r="Z4" s="6"/>
      <c r="AA4" s="6"/>
      <c r="AB4" s="6"/>
      <c r="AC4" s="6"/>
      <c r="AD4" s="6"/>
      <c r="AE4" s="6"/>
      <c r="AF4" s="6"/>
      <c r="AG4" s="7"/>
    </row>
    <row r="5" customFormat="false" ht="6.75" hidden="false" customHeight="true" outlineLevel="0" collapsed="false">
      <c r="H5" s="8"/>
      <c r="I5" s="8"/>
      <c r="Q5" s="7"/>
      <c r="R5" s="7"/>
      <c r="S5" s="7"/>
      <c r="T5" s="7"/>
      <c r="U5" s="7"/>
      <c r="V5" s="7"/>
      <c r="W5" s="7"/>
      <c r="X5" s="7"/>
      <c r="Y5" s="7"/>
      <c r="Z5" s="7"/>
      <c r="AA5" s="7"/>
      <c r="AB5" s="7"/>
      <c r="AC5" s="7"/>
      <c r="AD5" s="7"/>
      <c r="AE5" s="7"/>
      <c r="AF5" s="7"/>
      <c r="AG5" s="7"/>
    </row>
    <row r="6" customFormat="false" ht="18" hidden="false" customHeight="false" outlineLevel="0" collapsed="false">
      <c r="A6" s="15" t="s">
        <v>5</v>
      </c>
      <c r="B6" s="16" t="n">
        <v>400</v>
      </c>
      <c r="C6" s="3" t="n">
        <f aca="false">IF(Brevet_Length&gt;=1200,Brevet_Length,IF(Brevet_Length&gt;=1000,1000,IF(Brevet_Length&gt;=600,600,IF(Brevet_Length&gt;=400,400,IF(Brevet_Length&gt;=300,300,IF(Brevet_Length&gt;=200,200,100))))))</f>
        <v>400</v>
      </c>
      <c r="J6" s="17" t="s">
        <v>6</v>
      </c>
      <c r="K6" s="17"/>
      <c r="Q6" s="18" t="s">
        <v>7</v>
      </c>
      <c r="R6" s="18"/>
      <c r="S6" s="18"/>
      <c r="T6" s="18"/>
      <c r="U6" s="18"/>
      <c r="V6" s="18"/>
      <c r="W6" s="18"/>
      <c r="X6" s="19"/>
      <c r="Y6" s="19"/>
      <c r="Z6" s="19"/>
    </row>
    <row r="7" customFormat="false" ht="13.5" hidden="false" customHeight="false" outlineLevel="0" collapsed="false">
      <c r="A7" s="20" t="s">
        <v>8</v>
      </c>
      <c r="B7" s="21" t="n">
        <f aca="false">IF(brevet=1200,90,IF(brevet=1000,75,IF(brevet=600,40,IF(brevet=400,27,IF(brevet=300,20,IF(brevet=200,13.5,IF(brevet&lt;200,L7,0)))))))</f>
        <v>27</v>
      </c>
      <c r="L7" s="2" t="n">
        <f aca="false">IF(Brevet_Length=150,10.5,IF(Brevet_Length=100,7,IF(Brevet_Length=50,3.5,IF(Brevet_Length=25, 2,0))))</f>
        <v>0</v>
      </c>
      <c r="Q7" s="19" t="s">
        <v>9</v>
      </c>
      <c r="R7" s="19"/>
      <c r="S7" s="19"/>
      <c r="T7" s="19"/>
      <c r="U7" s="19"/>
      <c r="V7" s="19"/>
      <c r="W7" s="19"/>
      <c r="X7" s="19"/>
      <c r="Y7" s="19"/>
      <c r="Z7" s="19"/>
    </row>
    <row r="8" customFormat="false" ht="18" hidden="false" customHeight="false" outlineLevel="0" collapsed="false">
      <c r="A8" s="22" t="s">
        <v>10</v>
      </c>
      <c r="B8" s="23" t="s">
        <v>11</v>
      </c>
      <c r="C8" s="23"/>
      <c r="D8" s="23"/>
      <c r="E8" s="23"/>
      <c r="F8" s="23"/>
      <c r="G8" s="24"/>
      <c r="H8" s="24"/>
      <c r="I8" s="25"/>
      <c r="J8" s="25"/>
      <c r="K8" s="25"/>
      <c r="Q8" s="18" t="s">
        <v>12</v>
      </c>
      <c r="R8" s="19"/>
      <c r="S8" s="19"/>
      <c r="T8" s="19"/>
      <c r="U8" s="19"/>
      <c r="V8" s="19"/>
      <c r="W8" s="19"/>
      <c r="X8" s="19"/>
      <c r="Y8" s="19"/>
      <c r="Z8" s="19"/>
    </row>
    <row r="9" customFormat="false" ht="18" hidden="false" customHeight="false" outlineLevel="0" collapsed="false">
      <c r="A9" s="20" t="s">
        <v>13</v>
      </c>
      <c r="B9" s="26" t="n">
        <v>5603</v>
      </c>
      <c r="C9" s="27"/>
      <c r="F9" s="25"/>
      <c r="G9" s="25"/>
      <c r="H9" s="25"/>
      <c r="I9" s="25"/>
      <c r="J9" s="25"/>
      <c r="K9" s="25"/>
      <c r="Q9" s="18" t="s">
        <v>14</v>
      </c>
      <c r="R9" s="19"/>
      <c r="S9" s="19"/>
      <c r="T9" s="19"/>
      <c r="U9" s="19"/>
      <c r="V9" s="19"/>
      <c r="W9" s="19"/>
      <c r="X9" s="19"/>
      <c r="Y9" s="19"/>
      <c r="Z9" s="19"/>
    </row>
    <row r="10" customFormat="false" ht="18" hidden="false" customHeight="false" outlineLevel="0" collapsed="false">
      <c r="A10" s="28" t="s">
        <v>15</v>
      </c>
      <c r="B10" s="29" t="n">
        <v>45786</v>
      </c>
      <c r="E10" s="30" t="s">
        <v>16</v>
      </c>
      <c r="F10" s="31" t="s">
        <v>17</v>
      </c>
      <c r="Q10" s="18" t="s">
        <v>18</v>
      </c>
      <c r="R10" s="19"/>
      <c r="S10" s="19"/>
      <c r="T10" s="19"/>
      <c r="U10" s="19"/>
      <c r="V10" s="19"/>
      <c r="W10" s="19"/>
      <c r="X10" s="19"/>
      <c r="Y10" s="19"/>
      <c r="Z10" s="19"/>
    </row>
    <row r="11" customFormat="false" ht="6" hidden="false" customHeight="true" outlineLevel="0" collapsed="false">
      <c r="B11" s="32"/>
      <c r="Q11" s="19"/>
      <c r="R11" s="19"/>
      <c r="S11" s="19"/>
      <c r="T11" s="19"/>
      <c r="U11" s="19"/>
      <c r="V11" s="19"/>
      <c r="W11" s="19"/>
      <c r="X11" s="19"/>
      <c r="Y11" s="19"/>
      <c r="Z11" s="19"/>
    </row>
    <row r="12" customFormat="false" ht="18" hidden="false" customHeight="true" outlineLevel="0" collapsed="false">
      <c r="A12" s="33" t="s">
        <v>19</v>
      </c>
      <c r="B12" s="34" t="n">
        <v>46151</v>
      </c>
      <c r="Q12" s="18" t="s">
        <v>20</v>
      </c>
      <c r="R12" s="19"/>
      <c r="S12" s="19"/>
      <c r="T12" s="19"/>
      <c r="U12" s="19"/>
      <c r="V12" s="19"/>
      <c r="W12" s="19"/>
      <c r="X12" s="19"/>
      <c r="Y12" s="19"/>
      <c r="Z12" s="19"/>
    </row>
    <row r="13" customFormat="false" ht="18.75" hidden="false" customHeight="false" outlineLevel="0" collapsed="false">
      <c r="A13" s="35" t="s">
        <v>21</v>
      </c>
      <c r="B13" s="36" t="n">
        <v>0.25</v>
      </c>
      <c r="D13" s="37" t="s">
        <v>22</v>
      </c>
      <c r="E13" s="37"/>
      <c r="F13" s="37"/>
      <c r="G13" s="37"/>
      <c r="H13" s="37"/>
      <c r="I13" s="38" t="s">
        <v>23</v>
      </c>
      <c r="J13" s="38"/>
      <c r="K13" s="38"/>
      <c r="Q13" s="18" t="s">
        <v>24</v>
      </c>
      <c r="R13" s="19"/>
      <c r="S13" s="19"/>
      <c r="T13" s="19"/>
      <c r="U13" s="19"/>
      <c r="V13" s="19"/>
      <c r="W13" s="19"/>
      <c r="X13" s="19"/>
      <c r="Y13" s="19"/>
      <c r="Z13" s="19"/>
    </row>
    <row r="14" customFormat="false" ht="15" hidden="false" customHeight="false" outlineLevel="0" collapsed="false">
      <c r="D14" s="39" t="s">
        <v>25</v>
      </c>
      <c r="E14" s="40" t="s">
        <v>26</v>
      </c>
      <c r="F14" s="41" t="s">
        <v>27</v>
      </c>
      <c r="G14" s="41" t="s">
        <v>28</v>
      </c>
      <c r="H14" s="42" t="s">
        <v>29</v>
      </c>
      <c r="I14" s="40" t="s">
        <v>30</v>
      </c>
      <c r="J14" s="40" t="s">
        <v>31</v>
      </c>
      <c r="K14" s="43" t="s">
        <v>32</v>
      </c>
      <c r="L14" s="2" t="s">
        <v>33</v>
      </c>
      <c r="M14" s="2" t="s">
        <v>34</v>
      </c>
      <c r="N14" s="2" t="s">
        <v>35</v>
      </c>
      <c r="O14" s="2" t="s">
        <v>36</v>
      </c>
      <c r="Q14" s="18" t="s">
        <v>37</v>
      </c>
      <c r="R14" s="19"/>
      <c r="S14" s="19"/>
      <c r="T14" s="19"/>
      <c r="U14" s="19"/>
      <c r="V14" s="19"/>
      <c r="W14" s="19"/>
      <c r="X14" s="19"/>
      <c r="Y14" s="19"/>
      <c r="Z14" s="19"/>
    </row>
    <row r="15" customFormat="false" ht="16.5" hidden="false" customHeight="true" outlineLevel="0" collapsed="false">
      <c r="C15" s="3" t="s">
        <v>38</v>
      </c>
      <c r="D15" s="44" t="n">
        <v>0</v>
      </c>
      <c r="E15" s="45" t="s">
        <v>39</v>
      </c>
      <c r="F15" s="46" t="s">
        <v>40</v>
      </c>
      <c r="G15" s="46" t="s">
        <v>41</v>
      </c>
      <c r="H15" s="47" t="s">
        <v>42</v>
      </c>
      <c r="I15" s="46" t="s">
        <v>43</v>
      </c>
      <c r="J15" s="46"/>
      <c r="K15" s="47"/>
      <c r="L15" s="48" t="n">
        <f aca="false">Start_date+Start_time</f>
        <v>46151.25</v>
      </c>
      <c r="M15" s="48" t="n">
        <f aca="false">L15+"1:00"</f>
        <v>46151.2916666667</v>
      </c>
      <c r="N15" s="49" t="n">
        <f aca="false">IF(ISBLANK(Distance),"",Open Control_1)</f>
        <v>46151.25</v>
      </c>
      <c r="O15" s="49" t="n">
        <f aca="false">IF(ISBLANK(Distance),"",Close Control_1)</f>
        <v>46151.2916666667</v>
      </c>
      <c r="Q15" s="18" t="s">
        <v>44</v>
      </c>
      <c r="R15" s="19"/>
      <c r="S15" s="19"/>
      <c r="T15" s="19"/>
      <c r="U15" s="19"/>
      <c r="V15" s="19"/>
      <c r="W15" s="19"/>
      <c r="X15" s="19"/>
      <c r="Y15" s="19"/>
      <c r="Z15" s="19"/>
    </row>
    <row r="16" customFormat="false" ht="16.5" hidden="false" customHeight="true" outlineLevel="0" collapsed="false">
      <c r="B16" s="50"/>
      <c r="C16" s="3" t="s">
        <v>45</v>
      </c>
      <c r="D16" s="44" t="n">
        <v>12.5</v>
      </c>
      <c r="E16" s="45" t="s">
        <v>46</v>
      </c>
      <c r="F16" s="46" t="s">
        <v>47</v>
      </c>
      <c r="G16" s="46" t="s">
        <v>48</v>
      </c>
      <c r="H16" s="47" t="s">
        <v>49</v>
      </c>
      <c r="I16" s="46" t="s">
        <v>50</v>
      </c>
      <c r="J16" s="46"/>
      <c r="K16" s="47"/>
      <c r="L16" s="2" t="n">
        <f aca="false">IF(ISBLANK(Distance),"",IF(Distance&gt;1000,(Distance-1000)/26+33.0847,(IF(Distance&gt;600,(Distance-600)/28+18.799,(IF(Distance&gt;400,(Distance-400)/30+12.1324,(IF(Distance&gt;200,(Distance-200)/32+5.8824,Distance/34))))))))</f>
        <v>0.367647058823529</v>
      </c>
      <c r="M16" s="2" t="n">
        <f aca="false">IF(ISBLANK(Distance),"",IF(Distance&gt;=brevet,d16200if(brevet&gt;1200,(brevet-1200)*75/1000+90,Max_time),IF(Distance&gt;1200,(Distance-1200)*75/1000+90,IF(Distance&gt;1000,(Distance-1000)/(1000/75)+75,IF(Distance&gt;600,(Distance-600)/(400/35)+40,IF(Distance&lt;=60,(Distance/20+1),Distance/15))))))</f>
        <v>1.625</v>
      </c>
      <c r="N16" s="49" t="n">
        <f aca="false">IF(ISBLANK(Distance),"",Open_time Control_1+(INT(Open)&amp;":"&amp;IF(ROUND(((Open-INT(Open))*60),0)&lt;10,0,"")&amp;ROUND(((Open-INT(Open))*60),0)))</f>
        <v>46151.2652777778</v>
      </c>
      <c r="O16" s="49" t="n">
        <f aca="false">IF(ISBLANK(Distance),"",Open_time Control_1+(INT(Close)&amp;":"&amp;IF(ROUND(((Close-INT(Close))*60),0)&lt;10,0,"")&amp;ROUND(((Close-INT(Close))*60),0)))</f>
        <v>46151.3180555556</v>
      </c>
      <c r="Q16" s="18" t="s">
        <v>51</v>
      </c>
      <c r="R16" s="19"/>
      <c r="S16" s="19"/>
      <c r="T16" s="19"/>
      <c r="U16" s="19"/>
      <c r="V16" s="19"/>
      <c r="W16" s="19"/>
      <c r="X16" s="19"/>
      <c r="Y16" s="19"/>
      <c r="Z16" s="19"/>
    </row>
    <row r="17" customFormat="false" ht="16.5" hidden="false" customHeight="true" outlineLevel="0" collapsed="false">
      <c r="B17" s="50"/>
      <c r="C17" s="3" t="s">
        <v>52</v>
      </c>
      <c r="D17" s="44" t="n">
        <v>48.5</v>
      </c>
      <c r="E17" s="45" t="s">
        <v>53</v>
      </c>
      <c r="F17" s="46"/>
      <c r="G17" s="46" t="s">
        <v>54</v>
      </c>
      <c r="H17" s="47"/>
      <c r="I17" s="46" t="s">
        <v>55</v>
      </c>
      <c r="J17" s="46"/>
      <c r="K17" s="47"/>
      <c r="L17" s="2" t="n">
        <f aca="false">IF(ISBLANK(Distance),"",IF(Distance&gt;1000,(Distance-1000)/26+33.0847,(IF(Distance&gt;600,(Distance-600)/28+18.799,(IF(Distance&gt;400,(Distance-400)/30+12.1324,(IF(Distance&gt;200,(Distance-200)/32+5.8824,Distance/34))))))))</f>
        <v>1.42647058823529</v>
      </c>
      <c r="M17" s="2" t="n">
        <f aca="false">IF(ISBLANK(Distance),"",IF(Distance&gt;=brevet,IF(brevet&gt;1200,(brevet-1200)*75/1000+90,Max_time),IF(Distance&gt;1200,(Distance-1200)*75/1000+90,IF(Distance&gt;1000,(Distance-1000)/(1000/75)+75,IF(Distance&gt;600,(Distance-600)/(400/35)+40,IF(Distance&lt;=60,(Distance/20+1),Distance/15))))))</f>
        <v>3.425</v>
      </c>
      <c r="N17" s="49" t="n">
        <f aca="false">IF(ISBLANK(Distance),"",Open_time Control_1+(INT(Open)&amp;":"&amp;IF(ROUND(((Open-INT(Open))*60),0)&lt;10,0,"")&amp;ROUND(((Open-INT(Open))*60),0)))</f>
        <v>46151.3097222222</v>
      </c>
      <c r="O17" s="49" t="n">
        <f aca="false">IF(ISBLANK(Distance),"",Open_time Control_1+(INT(Close)&amp;":"&amp;IF(ROUND(((Close-INT(Close))*60),0)&lt;10,0,"")&amp;ROUND(((Close-INT(Close))*60),0)))</f>
        <v>46151.3923611111</v>
      </c>
      <c r="Q17" s="18" t="s">
        <v>56</v>
      </c>
      <c r="R17" s="19"/>
      <c r="S17" s="19"/>
      <c r="T17" s="19"/>
      <c r="U17" s="19"/>
      <c r="V17" s="19"/>
      <c r="W17" s="19"/>
      <c r="X17" s="19"/>
      <c r="Y17" s="19"/>
      <c r="Z17" s="19"/>
    </row>
    <row r="18" customFormat="false" ht="16.5" hidden="false" customHeight="true" outlineLevel="0" collapsed="false">
      <c r="B18" s="50"/>
      <c r="C18" s="3" t="s">
        <v>57</v>
      </c>
      <c r="D18" s="44" t="n">
        <v>76.5</v>
      </c>
      <c r="E18" s="45" t="s">
        <v>58</v>
      </c>
      <c r="F18" s="46" t="s">
        <v>59</v>
      </c>
      <c r="G18" s="46"/>
      <c r="H18" s="47" t="s">
        <v>60</v>
      </c>
      <c r="I18" s="46" t="s">
        <v>55</v>
      </c>
      <c r="J18" s="46"/>
      <c r="K18" s="47"/>
      <c r="L18" s="2" t="n">
        <f aca="false">IF(ISBLANK(Distance),"",IF(Distance&gt;1000,(Distance-1000)/26+33.0847,(IF(Distance&gt;600,(Distance-600)/28+18.799,(IF(Distance&gt;400,(Distance-400)/30+12.1324,(IF(Distance&gt;200,(Distance-200)/32+5.8824,Distance/34))))))))</f>
        <v>2.25</v>
      </c>
      <c r="M18" s="2" t="n">
        <f aca="false">IF(ISBLANK(Distance),"",IF(Distance&gt;=brevet,IF(brevet&gt;1200,(brevet-1200)*75/1000+90,Max_time),IF(Distance&gt;1200,(Distance-1200)*75/1000+90,IF(Distance&gt;1000,(Distance-1000)/(1000/75)+75,IF(Distance&gt;600,(Distance-600)/(400/35)+40,IF(Distance&lt;=60,(Distance/20+1),Distance/15))))))</f>
        <v>5.1</v>
      </c>
      <c r="N18" s="49" t="n">
        <f aca="false">IF(ISBLANK(Distance),"",Open_time Control_1+(INT(Open)&amp;":"&amp;IF(ROUND(((Open-INT(Open))*60),0)&lt;10,0,"")&amp;ROUND(((Open-INT(Open))*60),0)))</f>
        <v>46151.34375</v>
      </c>
      <c r="O18" s="49" t="n">
        <f aca="false">IF(ISBLANK(Distance),"",Open_time Control_1+(INT(Close)&amp;":"&amp;IF(ROUND(((Close-INT(Close))*60),0)&lt;10,0,"")&amp;ROUND(((Close-INT(Close))*60),0)))</f>
        <v>46151.4625</v>
      </c>
    </row>
    <row r="19" customFormat="false" ht="16.5" hidden="false" customHeight="true" outlineLevel="0" collapsed="false">
      <c r="B19" s="50"/>
      <c r="C19" s="3" t="s">
        <v>61</v>
      </c>
      <c r="D19" s="44" t="n">
        <v>103</v>
      </c>
      <c r="E19" s="45" t="s">
        <v>62</v>
      </c>
      <c r="F19" s="46" t="s">
        <v>63</v>
      </c>
      <c r="G19" s="46"/>
      <c r="H19" s="47" t="s">
        <v>64</v>
      </c>
      <c r="I19" s="46" t="s">
        <v>55</v>
      </c>
      <c r="J19" s="46"/>
      <c r="K19" s="47"/>
      <c r="L19" s="2" t="n">
        <f aca="false">IF(ISBLANK(Distance),"",IF(Distance&gt;1000,(Distance-1000)/26+33.0847,(IF(Distance&gt;600,(Distance-600)/28+18.799,(IF(Distance&gt;400,(Distance-400)/30+12.1324,(IF(Distance&gt;200,(Distance-200)/32+5.8824,Distance/34))))))))</f>
        <v>3.02941176470588</v>
      </c>
      <c r="M19" s="2" t="n">
        <f aca="false">IF(ISBLANK(Distance),"",IF(Distance&gt;=brevet,IF(brevet&gt;1200,(brevet-1200)*75/1000+90,Max_time),IF(Distance&gt;1200,(Distance-1200)*75/1000+90,IF(Distance&gt;1000,(Distance-1000)/(1000/75)+75,IF(Distance&gt;600,(Distance-600)/(400/35)+40,IF(Distance&lt;=60,(Distance/20+1),Distance/15))))))</f>
        <v>6.86666666666667</v>
      </c>
      <c r="N19" s="49" t="n">
        <f aca="false">IF(ISBLANK(Distance),"",Open_time Control_1+(INT(Open)&amp;":"&amp;IF(ROUND(((Open-INT(Open))*60),0)&lt;10,0,"")&amp;ROUND(((Open-INT(Open))*60),0)))</f>
        <v>46151.3763888889</v>
      </c>
      <c r="O19" s="49" t="n">
        <f aca="false">IF(ISBLANK(Distance),"",Open_time Control_1+(INT(Close)&amp;":"&amp;IF(ROUND(((Close-INT(Close))*60),0)&lt;10,0,"")&amp;ROUND(((Close-INT(Close))*60),0)))</f>
        <v>46151.5361111111</v>
      </c>
      <c r="Q19" s="5"/>
    </row>
    <row r="20" customFormat="false" ht="16.5" hidden="false" customHeight="true" outlineLevel="0" collapsed="false">
      <c r="B20" s="50"/>
      <c r="D20" s="44" t="n">
        <v>154.9</v>
      </c>
      <c r="E20" s="45" t="s">
        <v>65</v>
      </c>
      <c r="F20" s="46" t="s">
        <v>66</v>
      </c>
      <c r="G20" s="46" t="s">
        <v>67</v>
      </c>
      <c r="H20" s="47" t="s">
        <v>68</v>
      </c>
      <c r="I20" s="46" t="s">
        <v>69</v>
      </c>
      <c r="J20" s="46"/>
      <c r="K20" s="47"/>
      <c r="L20" s="2" t="n">
        <f aca="false">IF(ISBLANK(Distance),"",IF(Distance&gt;1000,(Distance-1000)/26+33.0847,(IF(Distance&gt;600,(Distance-600)/28+18.799,(IF(Distance&gt;400,(Distance-400)/30+12.1324,(IF(Distance&gt;200,(Distance-200)/32+5.8824,Distance/34))))))))</f>
        <v>4.55588235294118</v>
      </c>
      <c r="M20" s="2" t="n">
        <f aca="false">IF(ISBLANK(Distance),"",IF(Distance&gt;=brevet,IF(brevet&gt;1200,(brevet-1200)*75/1000+90,Max_time),IF(Distance&gt;1200,(Distance-1200)*75/1000+90,IF(Distance&gt;1000,(Distance-1000)/(1000/75)+75,IF(Distance&gt;600,(Distance-600)/(400/35)+40,IF(Distance&lt;=60,(Distance/20+1),Distance/15))))))</f>
        <v>10.3266666666667</v>
      </c>
      <c r="N20" s="49" t="n">
        <f aca="false">IF(ISBLANK(Distance),"",Open_time Control_1+(INT(Open)&amp;":"&amp;IF(ROUND(((Open-INT(Open))*60),0)&lt;10,0,"")&amp;ROUND(((Open-INT(Open))*60),0)))</f>
        <v>46151.4395833333</v>
      </c>
      <c r="O20" s="49" t="n">
        <f aca="false">IF(ISBLANK(Distance),"",Open_time Control_1+(INT(Close)&amp;":"&amp;IF(ROUND(((Close-INT(Close))*60),0)&lt;10,0,"")&amp;ROUND(((Close-INT(Close))*60),0)))</f>
        <v>46151.6805555556</v>
      </c>
      <c r="Q20" s="5"/>
    </row>
    <row r="21" customFormat="false" ht="16.5" hidden="false" customHeight="true" outlineLevel="0" collapsed="false">
      <c r="B21" s="50"/>
      <c r="C21" s="3" t="s">
        <v>70</v>
      </c>
      <c r="D21" s="44" t="n">
        <v>181.3</v>
      </c>
      <c r="E21" s="45" t="s">
        <v>71</v>
      </c>
      <c r="F21" s="46" t="s">
        <v>72</v>
      </c>
      <c r="G21" s="46" t="s">
        <v>73</v>
      </c>
      <c r="H21" s="47" t="s">
        <v>74</v>
      </c>
      <c r="I21" s="46" t="s">
        <v>55</v>
      </c>
      <c r="J21" s="46"/>
      <c r="K21" s="47"/>
      <c r="L21" s="2" t="n">
        <f aca="false">IF(ISBLANK(Distance),"",IF(Distance&gt;1000,(Distance-1000)/26+33.0847,(IF(Distance&gt;600,(Distance-600)/28+18.799,(IF(Distance&gt;400,(Distance-400)/30+12.1324,(IF(Distance&gt;200,(Distance-200)/32+5.8824,Distance/34))))))))</f>
        <v>5.33235294117647</v>
      </c>
      <c r="M21" s="2" t="n">
        <f aca="false">IF(ISBLANK(Distance),"",IF(Distance&gt;=brevet,IF(brevet&gt;1200,(brevet-1200)*75/1000+90,Max_time),IF(Distance&gt;1200,(Distance-1200)*75/1000+90,IF(Distance&gt;1000,(Distance-1000)/(1000/75)+75,IF(Distance&gt;600,(Distance-600)/(400/35)+40,IF(Distance&lt;=60,(Distance/20+1),Distance/15))))))</f>
        <v>12.0866666666667</v>
      </c>
      <c r="N21" s="49" t="n">
        <f aca="false">IF(ISBLANK(Distance),"",Open_time Control_1+(INT(Open)&amp;":"&amp;IF(ROUND(((Open-INT(Open))*60),0)&lt;10,0,"")&amp;ROUND(((Open-INT(Open))*60),0)))</f>
        <v>46151.4722222222</v>
      </c>
      <c r="O21" s="49" t="n">
        <f aca="false">IF(ISBLANK(Distance),"",Open_time Control_1+(INT(Close)&amp;":"&amp;IF(ROUND(((Close-INT(Close))*60),0)&lt;10,0,"")&amp;ROUND(((Close-INT(Close))*60),0)))</f>
        <v>46151.7534722222</v>
      </c>
    </row>
    <row r="22" customFormat="false" ht="16.5" hidden="false" customHeight="true" outlineLevel="0" collapsed="false">
      <c r="B22" s="50"/>
      <c r="C22" s="3" t="s">
        <v>75</v>
      </c>
      <c r="D22" s="44" t="n">
        <v>261.3</v>
      </c>
      <c r="E22" s="45" t="s">
        <v>76</v>
      </c>
      <c r="F22" s="46" t="s">
        <v>77</v>
      </c>
      <c r="G22" s="46" t="s">
        <v>78</v>
      </c>
      <c r="H22" s="47" t="s">
        <v>79</v>
      </c>
      <c r="I22" s="46" t="s">
        <v>43</v>
      </c>
      <c r="J22" s="46"/>
      <c r="K22" s="47"/>
      <c r="L22" s="2" t="n">
        <f aca="false">IF(ISBLANK(Distance),"",IF(Distance&gt;1000,(Distance-1000)/26+33.0847,(IF(Distance&gt;600,(Distance-600)/28+18.799,(IF(Distance&gt;400,(Distance-400)/30+12.1324,(IF(Distance&gt;200,(Distance-200)/32+5.8824,Distance/34))))))))</f>
        <v>7.798025</v>
      </c>
      <c r="M22" s="2" t="n">
        <f aca="false">IF(ISBLANK(Distance),"",IF(Distance&gt;=brevet,IF(brevet&gt;1200,(brevet-1200)*75/1000+90,Max_time),IF(Distance&gt;1200,(Distance-1200)*75/1000+90,IF(Distance&gt;1000,(Distance-1000)/(1000/75)+75,IF(Distance&gt;600,(Distance-600)/(400/35)+40,IF(Distance&lt;=60,(Distance/20+1),Distance/15))))))</f>
        <v>17.42</v>
      </c>
      <c r="N22" s="49" t="n">
        <f aca="false">IF(ISBLANK(Distance),"",Open_time Control_1+(INT(Open)&amp;":"&amp;IF(ROUND(((Open-INT(Open))*60),0)&lt;10,0,"")&amp;ROUND(((Open-INT(Open))*60),0)))</f>
        <v>46151.575</v>
      </c>
      <c r="O22" s="49" t="n">
        <f aca="false">IF(ISBLANK(Distance),"",Open_time Control_1+(INT(Close)&amp;":"&amp;IF(ROUND(((Close-INT(Close))*60),0)&lt;10,0,"")&amp;ROUND(((Close-INT(Close))*60),0)))</f>
        <v>46151.9756944444</v>
      </c>
    </row>
    <row r="23" customFormat="false" ht="16.5" hidden="false" customHeight="true" outlineLevel="0" collapsed="false">
      <c r="B23" s="50"/>
      <c r="C23" s="3" t="s">
        <v>80</v>
      </c>
      <c r="D23" s="44" t="n">
        <v>307.1</v>
      </c>
      <c r="E23" s="45" t="s">
        <v>81</v>
      </c>
      <c r="F23" s="46" t="s">
        <v>82</v>
      </c>
      <c r="G23" s="46" t="s">
        <v>83</v>
      </c>
      <c r="H23" s="47" t="s">
        <v>84</v>
      </c>
      <c r="I23" s="46" t="s">
        <v>85</v>
      </c>
      <c r="J23" s="46"/>
      <c r="K23" s="47"/>
      <c r="L23" s="2" t="n">
        <f aca="false">IF(ISBLANK(Distance),"",IF(Distance&gt;1000,(Distance-1000)/26+33.0847,(IF(Distance&gt;600,(Distance-600)/28+18.799,(IF(Distance&gt;400,(Distance-400)/30+12.1324,(IF(Distance&gt;200,(Distance-200)/32+5.8824,Distance/34))))))))</f>
        <v>9.229275</v>
      </c>
      <c r="M23" s="2" t="n">
        <f aca="false">IF(ISBLANK(Distance),"",IF(Distance&gt;=brevet,IF(brevet&gt;1200,(brevet-1200)*75/1000+90,Max_time),IF(Distance&gt;1200,(Distance-1200)*75/1000+90,IF(Distance&gt;1000,(Distance-1000)/(1000/75)+75,IF(Distance&gt;600,(Distance-600)/(400/35)+40,IF(Distance&lt;=60,(Distance/20+1),Distance/15))))))</f>
        <v>20.4733333333333</v>
      </c>
      <c r="N23" s="49" t="n">
        <f aca="false">IF(ISBLANK(Distance),"",Open_time Control_1+(INT(Open)&amp;":"&amp;IF(ROUND(((Open-INT(Open))*60),0)&lt;10,0,"")&amp;ROUND(((Open-INT(Open))*60),0)))</f>
        <v>46151.6347222222</v>
      </c>
      <c r="O23" s="49" t="n">
        <f aca="false">IF(ISBLANK(Distance),"",Open_time Control_1+(INT(Close)&amp;":"&amp;IF(ROUND(((Close-INT(Close))*60),0)&lt;10,0,"")&amp;ROUND(((Close-INT(Close))*60),0)))</f>
        <v>46152.1027777778</v>
      </c>
    </row>
    <row r="24" customFormat="false" ht="16.5" hidden="false" customHeight="true" outlineLevel="0" collapsed="false">
      <c r="B24" s="50"/>
      <c r="C24" s="3" t="s">
        <v>86</v>
      </c>
      <c r="D24" s="44" t="n">
        <v>340.2</v>
      </c>
      <c r="E24" s="45" t="s">
        <v>87</v>
      </c>
      <c r="F24" s="46" t="s">
        <v>88</v>
      </c>
      <c r="G24" s="46" t="s">
        <v>89</v>
      </c>
      <c r="H24" s="47" t="s">
        <v>90</v>
      </c>
      <c r="I24" s="46" t="s">
        <v>91</v>
      </c>
      <c r="J24" s="46"/>
      <c r="K24" s="47"/>
      <c r="L24" s="2" t="n">
        <f aca="false">IF(ISBLANK(Distance),"",IF(Distance&gt;1000,(Distance-1000)/26+33.0847,(IF(Distance&gt;600,(Distance-600)/28+18.799,(IF(Distance&gt;400,(Distance-400)/30+12.1324,(IF(Distance&gt;200,(Distance-200)/32+5.8824,Distance/34))))))))</f>
        <v>10.26365</v>
      </c>
      <c r="M24" s="2" t="n">
        <f aca="false">IF(ISBLANK(Distance),"",IF(Distance&gt;=brevet,IF(brevet&gt;1200,(brevet-1200)*75/1000+90,Max_time),IF(Distance&gt;1200,(Distance-1200)*75/1000+90,IF(Distance&gt;1000,(Distance-1000)/(1000/75)+75,IF(Distance&gt;600,(Distance-600)/(400/35)+40,IF(Distance&lt;=60,(Distance/20+1),Distance/15))))))</f>
        <v>22.68</v>
      </c>
      <c r="N24" s="49" t="n">
        <f aca="false">IF(ISBLANK(Distance),"",Open_time Control_1+(INT(Open)&amp;":"&amp;IF(ROUND(((Open-INT(Open))*60),0)&lt;10,0,"")&amp;ROUND(((Open-INT(Open))*60),0)))</f>
        <v>46151.6777777778</v>
      </c>
      <c r="O24" s="49" t="n">
        <f aca="false">IF(ISBLANK(Distance),"",Open_time Control_1+(INT(Close)&amp;":"&amp;IF(ROUND(((Close-INT(Close))*60),0)&lt;10,0,"")&amp;ROUND(((Close-INT(Close))*60),0)))</f>
        <v>46152.1951388889</v>
      </c>
    </row>
    <row r="25" customFormat="false" ht="16.5" hidden="false" customHeight="true" outlineLevel="0" collapsed="false">
      <c r="B25" s="50"/>
      <c r="C25" s="3" t="s">
        <v>92</v>
      </c>
      <c r="D25" s="51" t="n">
        <v>400.3</v>
      </c>
      <c r="E25" s="52" t="s">
        <v>39</v>
      </c>
      <c r="F25" s="46" t="s">
        <v>42</v>
      </c>
      <c r="G25" s="46" t="s">
        <v>93</v>
      </c>
      <c r="H25" s="47" t="s">
        <v>94</v>
      </c>
      <c r="I25" s="46" t="s">
        <v>95</v>
      </c>
      <c r="J25" s="46"/>
      <c r="K25" s="47"/>
      <c r="L25" s="2" t="n">
        <f aca="false">IF(ISBLANK(Distance),"",IF(Distance&gt;1000,(Distance-1000)/26+33.0847,(IF(Distance&gt;600,(Distance-600)/28+18.799,(IF(Distance&gt;400,(Distance-400)/30+12.1324,(IF(Distance&gt;200,(Distance-200)/32+5.8824,Distance/34))))))))</f>
        <v>12.1424</v>
      </c>
      <c r="M25" s="2" t="n">
        <f aca="false">IF(ISBLANK(Distance),"",IF(Distance&gt;=brevet,IF(brevet&gt;1200,(brevet-1200)*75/1000+90,Max_time),IF(Distance&gt;1200,(Distance-1200)*75/1000+90,IF(Distance&gt;1000,(Distance-1000)/(1000/75)+75,IF(Distance&gt;600,(Distance-600)/(400/35)+40,IF(Distance&lt;=60,(Distance/20+1),Distance/15))))))</f>
        <v>27</v>
      </c>
      <c r="N25" s="49" t="n">
        <f aca="false">IF(ISBLANK(Distance),"",Open_time Control_1+(INT(Open)&amp;":"&amp;IF(ROUND(((Open-INT(Open))*60),0)&lt;10,0,"")&amp;ROUND(((Open-INT(Open))*60),0)))</f>
        <v>46151.75625</v>
      </c>
      <c r="O25" s="49" t="n">
        <f aca="false">IF(ISBLANK(Distance),"",Open_time Control_1+(INT(Close)&amp;":"&amp;IF(ROUND(((Close-INT(Close))*60),0)&lt;10,0,"")&amp;ROUND(((Close-INT(Close))*60),0)))</f>
        <v>46152.375</v>
      </c>
    </row>
    <row r="26" customFormat="false" ht="6.75" hidden="false" customHeight="true" outlineLevel="0" collapsed="false">
      <c r="D26" s="53"/>
      <c r="E26" s="54"/>
      <c r="F26" s="55"/>
      <c r="G26" s="55"/>
      <c r="H26" s="55"/>
      <c r="I26" s="55"/>
      <c r="J26" s="55"/>
      <c r="K26" s="56"/>
      <c r="N26" s="49"/>
      <c r="O26" s="49"/>
    </row>
    <row r="27" customFormat="false" ht="13.5" hidden="false" customHeight="false" outlineLevel="0" collapsed="false">
      <c r="D27" s="37" t="s">
        <v>96</v>
      </c>
      <c r="E27" s="37"/>
      <c r="F27" s="37"/>
      <c r="G27" s="37"/>
      <c r="H27" s="37"/>
      <c r="I27" s="38" t="s">
        <v>97</v>
      </c>
      <c r="J27" s="38"/>
      <c r="K27" s="38"/>
    </row>
    <row r="28" customFormat="false" ht="13.5" hidden="false" customHeight="false" outlineLevel="0" collapsed="false">
      <c r="D28" s="39" t="s">
        <v>25</v>
      </c>
      <c r="E28" s="40" t="s">
        <v>26</v>
      </c>
      <c r="F28" s="41" t="s">
        <v>27</v>
      </c>
      <c r="G28" s="41" t="s">
        <v>28</v>
      </c>
      <c r="H28" s="42" t="s">
        <v>29</v>
      </c>
      <c r="I28" s="40" t="s">
        <v>30</v>
      </c>
      <c r="J28" s="40" t="s">
        <v>31</v>
      </c>
      <c r="K28" s="43" t="s">
        <v>32</v>
      </c>
      <c r="L28" s="2" t="s">
        <v>33</v>
      </c>
      <c r="M28" s="2" t="s">
        <v>34</v>
      </c>
      <c r="N28" s="2" t="s">
        <v>35</v>
      </c>
      <c r="O28" s="2" t="s">
        <v>36</v>
      </c>
    </row>
    <row r="29" customFormat="false" ht="16.5" hidden="false" customHeight="true" outlineLevel="0" collapsed="false">
      <c r="D29" s="44"/>
      <c r="E29" s="45"/>
      <c r="F29" s="46"/>
      <c r="G29" s="46"/>
      <c r="H29" s="47"/>
      <c r="I29" s="46"/>
      <c r="J29" s="46"/>
      <c r="K29" s="47"/>
      <c r="L29" s="2" t="str">
        <f aca="false">IF(ISBLANK(D29),"",IF(D29&gt;1000,(D29-1000)/26+33.0847,(IF(D29&gt;600,(D29-600)/28+18.799,(IF(D29&gt;400,(D29-400)/30+12.1324,(IF(D29&gt;200,(D29-200)/32+5.8824,D29/34))))))))</f>
        <v/>
      </c>
      <c r="M29" s="2" t="str">
        <f aca="false">IF(ISBLANK(D29),"",IF((D29=0),1,IF(D29&gt;=brevet,IF(brevet&gt;1200,(brevet-1200)*75/1000+90,Max_time),IF(D29&gt;1200,(D29-1200)*75/1000+90,IF(D29&gt;1000,(D29-1000)/(1000/75)+75,IF(D29&gt;600,(D29-600)/(400/35)+40,IF(D29&lt;=60,D29/20+1,D29/15)))))))</f>
        <v/>
      </c>
      <c r="N29" s="49" t="str">
        <f aca="false">IF(ISBLANK(D29),"",Open_time Control_1+(INT(L29)&amp;":"&amp;IF(ROUND(((L29-INT(L29))*60),0)&lt;10,0,"")&amp;ROUND(((L29-INT(L29))*60),0)))</f>
        <v/>
      </c>
      <c r="O29" s="49" t="str">
        <f aca="false">IF(ISBLANK(D29),"",Open_time Control_1+(INT(M29)&amp;":"&amp;IF(ROUND(((M29-INT(M29))*60),0)&lt;10,0,"")&amp;ROUND(((M29-INT(M29))*60),0)))</f>
        <v/>
      </c>
    </row>
    <row r="30" customFormat="false" ht="16.5" hidden="false" customHeight="true" outlineLevel="0" collapsed="false">
      <c r="D30" s="44"/>
      <c r="E30" s="45"/>
      <c r="F30" s="46"/>
      <c r="G30" s="46"/>
      <c r="H30" s="47"/>
      <c r="I30" s="46"/>
      <c r="J30" s="46"/>
      <c r="K30" s="47"/>
      <c r="L30" s="2" t="str">
        <f aca="false">IF(ISBLANK(D30),"",IF(D30&gt;1000,(D30-1000)/26+33.0847,(IF(D30&gt;600,(D30-600)/28+18.799,(IF(D30&gt;400,(D30-400)/30+12.1324,(IF(D30&gt;200,(D30-200)/32+5.8824,D30/34))))))))</f>
        <v/>
      </c>
      <c r="M30" s="2" t="str">
        <f aca="false">IF(ISBLANK(D30),"",IF((D30=0),1,IF(D30&gt;=brevet,IF(brevet&gt;1200,(brevet-1200)*75/1000+90,Max_time),IF(D30&gt;1200,(D30-1200)*75/1000+90,IF(D30&gt;1000,(D30-1000)/(1000/75)+75,IF(D30&gt;600,(D30-600)/(400/35)+40,IF(D30&lt;=60,D30/20+1,D30/15)))))))</f>
        <v/>
      </c>
      <c r="N30" s="49" t="str">
        <f aca="false">IF(ISBLANK(D30),"",Open_time Control_1+(INT(L30)&amp;":"&amp;IF(ROUND(((L30-INT(L30))*60),0)&lt;10,0,"")&amp;ROUND(((L30-INT(L30))*60),0)))</f>
        <v/>
      </c>
      <c r="O30" s="49" t="str">
        <f aca="false">IF(ISBLANK(D30),"",Open_time Control_1+(INT(M30)&amp;":"&amp;IF(ROUND(((M30-INT(M30))*60),0)&lt;10,0,"")&amp;ROUND(((M30-INT(M30))*60),0)))</f>
        <v/>
      </c>
    </row>
    <row r="31" customFormat="false" ht="16.5" hidden="false" customHeight="true" outlineLevel="0" collapsed="false">
      <c r="D31" s="44"/>
      <c r="E31" s="45"/>
      <c r="F31" s="46"/>
      <c r="G31" s="46"/>
      <c r="H31" s="47"/>
      <c r="I31" s="46"/>
      <c r="J31" s="46"/>
      <c r="K31" s="47"/>
      <c r="L31" s="2" t="str">
        <f aca="false">IF(ISBLANK(D31),"",IF(D31&gt;1000,(D31-1000)/26+33.0847,(IF(D31&gt;600,(D31-600)/28+18.799,(IF(D31&gt;400,(D31-400)/30+12.1324,(IF(D31&gt;200,(D31-200)/32+5.8824,D31/34))))))))</f>
        <v/>
      </c>
      <c r="M31" s="2" t="str">
        <f aca="false">IF(ISBLANK(D31),"",IF((D31=0),1,IF(D31&gt;=brevet,IF(brevet&gt;1200,(brevet-1200)*75/1000+90,Max_time),IF(D31&gt;1200,(D31-1200)*75/1000+90,IF(D31&gt;1000,(D31-1000)/(1000/75)+75,IF(D31&gt;600,(D31-600)/(400/35)+40,IF(D31&lt;=60,D31/20+1,D31/15)))))))</f>
        <v/>
      </c>
      <c r="N31" s="49" t="str">
        <f aca="false">IF(ISBLANK(D31),"",Open_time Control_1+(INT(L31)&amp;":"&amp;IF(ROUND(((L31-INT(L31))*60),0)&lt;10,0,"")&amp;ROUND(((L31-INT(L31))*60),0)))</f>
        <v/>
      </c>
      <c r="O31" s="49" t="str">
        <f aca="false">IF(ISBLANK(D31),"",Open_time Control_1+(INT(M31)&amp;":"&amp;IF(ROUND(((M31-INT(M31))*60),0)&lt;10,0,"")&amp;ROUND(((M31-INT(M31))*60),0)))</f>
        <v/>
      </c>
    </row>
    <row r="32" customFormat="false" ht="16.5" hidden="false" customHeight="true" outlineLevel="0" collapsed="false">
      <c r="D32" s="44"/>
      <c r="E32" s="45"/>
      <c r="F32" s="46"/>
      <c r="G32" s="46"/>
      <c r="H32" s="47"/>
      <c r="I32" s="46"/>
      <c r="J32" s="46"/>
      <c r="K32" s="47"/>
      <c r="L32" s="2" t="str">
        <f aca="false">IF(ISBLANK(D32),"",IF(D32&gt;1000,(D32-1000)/26+33.0847,(IF(D32&gt;600,(D32-600)/28+18.799,(IF(D32&gt;400,(D32-400)/30+12.1324,(IF(D32&gt;200,(D32-200)/32+5.8824,D32/34))))))))</f>
        <v/>
      </c>
      <c r="M32" s="2" t="str">
        <f aca="false">IF(ISBLANK(D32),"",IF((D32=0),1,IF(D32&gt;=brevet,IF(brevet&gt;1200,(brevet-1200)*75/1000+90,Max_time),IF(D32&gt;1200,(D32-1200)*75/1000+90,IF(D32&gt;1000,(D32-1000)/(1000/75)+75,IF(D32&gt;600,(D32-600)/(400/35)+40,IF(D32&lt;=60,D32/20+1,D32/15)))))))</f>
        <v/>
      </c>
      <c r="N32" s="49" t="str">
        <f aca="false">IF(ISBLANK(D32),"",Open_time Control_1+(INT(L32)&amp;":"&amp;IF(ROUND(((L32-INT(L32))*60),0)&lt;10,0,"")&amp;ROUND(((L32-INT(L32))*60),0)))</f>
        <v/>
      </c>
      <c r="O32" s="49" t="str">
        <f aca="false">IF(ISBLANK(D32),"",Open_time Control_1+(INT(M32)&amp;":"&amp;IF(ROUND(((M32-INT(M32))*60),0)&lt;10,0,"")&amp;ROUND(((M32-INT(M32))*60),0)))</f>
        <v/>
      </c>
    </row>
    <row r="33" customFormat="false" ht="16.5" hidden="false" customHeight="true" outlineLevel="0" collapsed="false">
      <c r="D33" s="44"/>
      <c r="E33" s="45"/>
      <c r="F33" s="46"/>
      <c r="G33" s="46"/>
      <c r="H33" s="47"/>
      <c r="I33" s="46"/>
      <c r="J33" s="46"/>
      <c r="K33" s="47"/>
      <c r="L33" s="2" t="str">
        <f aca="false">IF(ISBLANK(D33),"",IF(D33&gt;1000,(D33-1000)/26+33.0847,(IF(D33&gt;600,(D33-600)/28+18.799,(IF(D33&gt;400,(D33-400)/30+12.1324,(IF(D33&gt;200,(D33-200)/32+5.8824,D33/34))))))))</f>
        <v/>
      </c>
      <c r="M33" s="2" t="str">
        <f aca="false">IF(ISBLANK(D33),"",IF((D33=0),1,IF(D33&gt;=brevet,IF(brevet&gt;1200,(brevet-1200)*75/1000+90,Max_time),IF(D33&gt;1200,(D33-1200)*75/1000+90,IF(D33&gt;1000,(D33-1000)/(1000/75)+75,IF(D33&gt;600,(D33-600)/(400/35)+40,IF(D33&lt;=60,D33/20+1,D33/15)))))))</f>
        <v/>
      </c>
      <c r="N33" s="49" t="str">
        <f aca="false">IF(ISBLANK(D33),"",Open_time Control_1+(INT(L33)&amp;":"&amp;IF(ROUND(((L33-INT(L33))*60),0)&lt;10,0,"")&amp;ROUND(((L33-INT(L33))*60),0)))</f>
        <v/>
      </c>
      <c r="O33" s="49" t="str">
        <f aca="false">IF(ISBLANK(D33),"",Open_time Control_1+(INT(M33)&amp;":"&amp;IF(ROUND(((M33-INT(M33))*60),0)&lt;10,0,"")&amp;ROUND(((M33-INT(M33))*60),0)))</f>
        <v/>
      </c>
    </row>
    <row r="34" customFormat="false" ht="16.5" hidden="false" customHeight="true" outlineLevel="0" collapsed="false">
      <c r="D34" s="44"/>
      <c r="E34" s="45"/>
      <c r="F34" s="46"/>
      <c r="G34" s="46"/>
      <c r="H34" s="47"/>
      <c r="I34" s="46"/>
      <c r="J34" s="46"/>
      <c r="K34" s="47"/>
      <c r="L34" s="2" t="str">
        <f aca="false">IF(ISBLANK(D34),"",IF(D34&gt;1000,(D34-1000)/26+33.0847,(IF(D34&gt;600,(D34-600)/28+18.799,(IF(D34&gt;400,(D34-400)/30+12.1324,(IF(D34&gt;200,(D34-200)/32+5.8824,D34/34))))))))</f>
        <v/>
      </c>
      <c r="M34" s="2" t="str">
        <f aca="false">IF(ISBLANK(D34),"",IF((D34=0),1,IF(D34&gt;=brevet,IF(brevet&gt;1200,(brevet-1200)*75/1000+90,Max_time),IF(D34&gt;1200,(D34-1200)*75/1000+90,IF(D34&gt;1000,(D34-1000)/(1000/75)+75,IF(D34&gt;600,(D34-600)/(400/35)+40,IF(D34&lt;=60,D34/20+1,D34/15)))))))</f>
        <v/>
      </c>
      <c r="N34" s="49" t="str">
        <f aca="false">IF(ISBLANK(D34),"",Open_time Control_1+(INT(L34)&amp;":"&amp;IF(ROUND(((L34-INT(L34))*60),0)&lt;10,0,"")&amp;ROUND(((L34-INT(L34))*60),0)))</f>
        <v/>
      </c>
      <c r="O34" s="49" t="str">
        <f aca="false">IF(ISBLANK(D34),"",Open_time Control_1+(INT(M34)&amp;":"&amp;IF(ROUND(((M34-INT(M34))*60),0)&lt;10,0,"")&amp;ROUND(((M34-INT(M34))*60),0)))</f>
        <v/>
      </c>
    </row>
    <row r="35" customFormat="false" ht="16.5" hidden="false" customHeight="true" outlineLevel="0" collapsed="false">
      <c r="D35" s="44"/>
      <c r="E35" s="45"/>
      <c r="F35" s="46"/>
      <c r="G35" s="46"/>
      <c r="H35" s="47"/>
      <c r="I35" s="46"/>
      <c r="J35" s="46"/>
      <c r="K35" s="47"/>
      <c r="L35" s="2" t="str">
        <f aca="false">IF(ISBLANK(D35),"",IF(D35&gt;1000,(D35-1000)/26+33.0847,(IF(D35&gt;600,(D35-600)/28+18.799,(IF(D35&gt;400,(D35-400)/30+12.1324,(IF(D35&gt;200,(D35-200)/32+5.8824,D35/34))))))))</f>
        <v/>
      </c>
      <c r="M35" s="2" t="str">
        <f aca="false">IF(ISBLANK(D35),"",IF((D35=0),1,IF(D35&gt;=brevet,IF(brevet&gt;1200,(brevet-1200)*75/1000+90,Max_time),IF(D35&gt;1200,(D35-1200)*75/1000+90,IF(D35&gt;1000,(D35-1000)/(1000/75)+75,IF(D35&gt;600,(D35-600)/(400/35)+40,IF(D35&lt;=60,D35/20+1,D35/15)))))))</f>
        <v/>
      </c>
      <c r="N35" s="49" t="str">
        <f aca="false">IF(ISBLANK(D35),"",Open_time Control_1+(INT(L35)&amp;":"&amp;IF(ROUND(((L35-INT(L35))*60),0)&lt;10,0,"")&amp;ROUND(((L35-INT(L35))*60),0)))</f>
        <v/>
      </c>
      <c r="O35" s="49" t="str">
        <f aca="false">IF(ISBLANK(D35),"",Open_time Control_1+(INT(M35)&amp;":"&amp;IF(ROUND(((M35-INT(M35))*60),0)&lt;10,0,"")&amp;ROUND(((M35-INT(M35))*60),0)))</f>
        <v/>
      </c>
    </row>
    <row r="36" customFormat="false" ht="16.5" hidden="false" customHeight="true" outlineLevel="0" collapsed="false">
      <c r="D36" s="44"/>
      <c r="E36" s="45"/>
      <c r="F36" s="46"/>
      <c r="G36" s="46"/>
      <c r="H36" s="47"/>
      <c r="I36" s="46"/>
      <c r="J36" s="46"/>
      <c r="K36" s="47"/>
      <c r="L36" s="2" t="str">
        <f aca="false">IF(ISBLANK(D36),"",IF(D36&gt;1000,(D36-1000)/26+33.0847,(IF(D36&gt;600,(D36-600)/28+18.799,(IF(D36&gt;400,(D36-400)/30+12.1324,(IF(D36&gt;200,(D36-200)/32+5.8824,D36/34))))))))</f>
        <v/>
      </c>
      <c r="M36" s="2" t="str">
        <f aca="false">IF(ISBLANK(D36),"",IF((D36=0),1,IF(D36&gt;=brevet,IF(brevet&gt;1200,(brevet-1200)*75/1000+90,Max_time),IF(D36&gt;1200,(D36-1200)*75/1000+90,IF(D36&gt;1000,(D36-1000)/(1000/75)+75,IF(D36&gt;600,(D36-600)/(400/35)+40,IF(D36&lt;=60,D36/20+1,D36/15)))))))</f>
        <v/>
      </c>
      <c r="N36" s="49" t="str">
        <f aca="false">IF(ISBLANK(D36),"",Open_time Control_1+(INT(L36)&amp;":"&amp;IF(ROUND(((L36-INT(L36))*60),0)&lt;10,0,"")&amp;ROUND(((L36-INT(L36))*60),0)))</f>
        <v/>
      </c>
      <c r="O36" s="49" t="str">
        <f aca="false">IF(ISBLANK(D36),"",Open_time Control_1+(INT(M36)&amp;":"&amp;IF(ROUND(((M36-INT(M36))*60),0)&lt;10,0,"")&amp;ROUND(((M36-INT(M36))*60),0)))</f>
        <v/>
      </c>
    </row>
    <row r="37" customFormat="false" ht="16.5" hidden="false" customHeight="true" outlineLevel="0" collapsed="false">
      <c r="D37" s="44"/>
      <c r="E37" s="45"/>
      <c r="F37" s="46"/>
      <c r="G37" s="46"/>
      <c r="H37" s="47"/>
      <c r="I37" s="46"/>
      <c r="J37" s="46"/>
      <c r="K37" s="47"/>
      <c r="L37" s="2" t="str">
        <f aca="false">IF(ISBLANK(D37),"",IF(D37&gt;1000,(D37-1000)/26+33.0847,(IF(D37&gt;600,(D37-600)/28+18.799,(IF(D37&gt;400,(D37-400)/30+12.1324,(IF(D37&gt;200,(D37-200)/32+5.8824,D37/34))))))))</f>
        <v/>
      </c>
      <c r="M37" s="2" t="str">
        <f aca="false">IF(ISBLANK(D37),"",IF((D37=0),1,IF(D37&gt;=brevet,IF(brevet&gt;1200,(brevet-1200)*75/1000+90,Max_time),IF(D37&gt;1200,(D37-1200)*75/1000+90,IF(D37&gt;1000,(D37-1000)/(1000/75)+75,IF(D37&gt;600,(D37-600)/(400/35)+40,IF(D37&lt;=60,D37/20+1,D37/15)))))))</f>
        <v/>
      </c>
      <c r="N37" s="49" t="str">
        <f aca="false">IF(ISBLANK(D37),"",Open_time Control_1+(INT(L37)&amp;":"&amp;IF(ROUND(((L37-INT(L37))*60),0)&lt;10,0,"")&amp;ROUND(((L37-INT(L37))*60),0)))</f>
        <v/>
      </c>
      <c r="O37" s="49" t="str">
        <f aca="false">IF(ISBLANK(D37),"",Open_time Control_1+(INT(M37)&amp;":"&amp;IF(ROUND(((M37-INT(M37))*60),0)&lt;10,0,"")&amp;ROUND(((M37-INT(M37))*60),0)))</f>
        <v/>
      </c>
    </row>
    <row r="38" customFormat="false" ht="16.5" hidden="false" customHeight="true" outlineLevel="0" collapsed="false">
      <c r="D38" s="51"/>
      <c r="E38" s="45"/>
      <c r="F38" s="46"/>
      <c r="G38" s="46"/>
      <c r="H38" s="47"/>
      <c r="I38" s="46"/>
      <c r="J38" s="46"/>
      <c r="K38" s="47"/>
      <c r="L38" s="2" t="str">
        <f aca="false">IF(ISBLANK(D38),"",IF(D38&gt;1000,(D38-1000)/26+33.0847,(IF(D38&gt;600,(D38-600)/28+18.799,(IF(D38&gt;400,(D38-400)/30+12.1324,(IF(D38&gt;200,(D38-200)/32+5.8824,D38/34))))))))</f>
        <v/>
      </c>
      <c r="M38" s="2" t="str">
        <f aca="false">IF(ISBLANK(D38),"",IF((D38=0),1,IF(D38&gt;=brevet,IF(brevet&gt;1200,(brevet-1200)*75/1000+90,Max_time),IF(D38&gt;1200,(D38-1200)*75/1000+90,IF(D38&gt;1000,(D38-1000)/(1000/75)+75,IF(D38&gt;600,(D38-600)/(400/35)+40,IF(D38&lt;=60,D38/20+1,D38/15)))))))</f>
        <v/>
      </c>
      <c r="N38" s="49" t="str">
        <f aca="false">IF(ISBLANK(D38),"",Open_time Control_1+(INT(L38)&amp;":"&amp;IF(ROUND(((L38-INT(L38))*60),0)&lt;10,0,"")&amp;ROUND(((L38-INT(L38))*60),0)))</f>
        <v/>
      </c>
      <c r="O38" s="49" t="str">
        <f aca="false">IF(ISBLANK(D38),"",Open_time Control_1+(INT(M38)&amp;":"&amp;IF(ROUND(((M38-INT(M38))*60),0)&lt;10,0,"")&amp;ROUND(((M38-INT(M38))*60),0)))</f>
        <v/>
      </c>
    </row>
  </sheetData>
  <mergeCells count="8">
    <mergeCell ref="A1:G1"/>
    <mergeCell ref="Q1:AF4"/>
    <mergeCell ref="J6:K6"/>
    <mergeCell ref="B8:F8"/>
    <mergeCell ref="D13:H13"/>
    <mergeCell ref="I13:K13"/>
    <mergeCell ref="D27:H27"/>
    <mergeCell ref="I27:K27"/>
  </mergeCells>
  <printOptions headings="false" gridLines="false" gridLinesSet="true" horizontalCentered="false" verticalCentered="false"/>
  <pageMargins left="0.75" right="0.75" top="1" bottom="1" header="0.5" footer="0.5"/>
  <pageSetup paperSize="1" scale="100" fitToWidth="1" fitToHeight="1" pageOrder="downThenOver" orientation="portrait" blackAndWhite="false" draft="false" cellComments="none" horizontalDpi="300" verticalDpi="300" copies="1"/>
  <headerFooter differentFirst="false" differentOddEven="false">
    <oddHeader>&amp;C&amp;A</oddHeader>
    <oddFooter>&amp;CPage &amp;P</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B1:O60"/>
  <sheetViews>
    <sheetView showFormulas="false" showGridLines="true" showRowColHeaders="true" showZeros="true" rightToLeft="false" tabSelected="true" showOutlineSymbols="true" defaultGridColor="true" view="normal" topLeftCell="A34" colorId="64" zoomScale="37" zoomScaleNormal="37" zoomScalePageLayoutView="100" workbookViewId="0">
      <selection pane="topLeft" activeCell="D38" activeCellId="0" sqref="D38"/>
    </sheetView>
  </sheetViews>
  <sheetFormatPr defaultColWidth="8.859375" defaultRowHeight="12.75" zeroHeight="false" outlineLevelRow="0" outlineLevelCol="0"/>
  <cols>
    <col collapsed="false" customWidth="true" hidden="false" outlineLevel="0" max="1" min="1" style="2" width="1.85"/>
    <col collapsed="false" customWidth="true" hidden="false" outlineLevel="0" max="2" min="2" style="2" width="12.86"/>
    <col collapsed="false" customWidth="true" hidden="false" outlineLevel="0" max="4" min="3" style="2" width="15.85"/>
    <col collapsed="false" customWidth="true" hidden="false" outlineLevel="0" max="5" min="5" style="2" width="25.85"/>
    <col collapsed="false" customWidth="true" hidden="false" outlineLevel="0" max="6" min="6" style="2" width="40.84"/>
    <col collapsed="false" customWidth="true" hidden="false" outlineLevel="0" max="7" min="7" style="2" width="12.86"/>
    <col collapsed="false" customWidth="true" hidden="false" outlineLevel="0" max="8" min="8" style="2" width="25.85"/>
    <col collapsed="false" customWidth="true" hidden="false" outlineLevel="0" max="9" min="9" style="2" width="30.85"/>
    <col collapsed="false" customWidth="true" hidden="false" outlineLevel="0" max="10" min="10" style="2" width="25.85"/>
    <col collapsed="false" customWidth="true" hidden="false" outlineLevel="0" max="11" min="11" style="2" width="1.85"/>
  </cols>
  <sheetData>
    <row r="1" customFormat="false" ht="12.75" hidden="false" customHeight="false" outlineLevel="0" collapsed="false">
      <c r="K1" s="57"/>
      <c r="L1" s="57"/>
      <c r="M1" s="57"/>
    </row>
    <row r="2" customFormat="false" ht="18" hidden="false" customHeight="false" outlineLevel="0" collapsed="false">
      <c r="C2" s="58" t="s">
        <v>98</v>
      </c>
      <c r="D2" s="58"/>
      <c r="E2" s="58"/>
      <c r="F2" s="58"/>
      <c r="G2" s="59"/>
      <c r="H2" s="59"/>
      <c r="I2" s="60" t="s">
        <v>99</v>
      </c>
      <c r="J2" s="61" t="n">
        <f aca="false">'Control Entry'!B4</f>
        <v>46134</v>
      </c>
      <c r="K2" s="59"/>
      <c r="L2" s="59"/>
    </row>
    <row r="3" customFormat="false" ht="45" hidden="false" customHeight="true" outlineLevel="0" collapsed="false">
      <c r="D3" s="62"/>
      <c r="E3" s="63" t="s">
        <v>100</v>
      </c>
      <c r="F3" s="63"/>
      <c r="G3" s="63"/>
      <c r="H3" s="63"/>
      <c r="I3" s="64" t="s">
        <v>101</v>
      </c>
      <c r="J3" s="65" t="n">
        <f aca="false">IF(ISBLANK(Brevet_Number),"",Brevet_Number)</f>
        <v>5603</v>
      </c>
      <c r="K3" s="66"/>
      <c r="L3" s="66"/>
    </row>
    <row r="4" customFormat="false" ht="19.5" hidden="false" customHeight="true" outlineLevel="0" collapsed="false">
      <c r="C4" s="62"/>
      <c r="E4" s="67" t="str">
        <f aca="false">IF(ISBLANK(Brevet_Length),"",Brevet_Length&amp;" km Randonnée")</f>
        <v>400 km Randonnée</v>
      </c>
      <c r="F4" s="67"/>
      <c r="G4" s="67"/>
      <c r="H4" s="67"/>
      <c r="K4" s="68"/>
      <c r="L4" s="68"/>
    </row>
    <row r="5" customFormat="false" ht="19.5" hidden="false" customHeight="true" outlineLevel="0" collapsed="false">
      <c r="D5" s="69"/>
      <c r="E5" s="70" t="str">
        <f aca="false">IF(ISBLANK(Brevet_Description),"",Brevet_Description)</f>
        <v>LM Spring 400: Elfmerentocht</v>
      </c>
      <c r="F5" s="70"/>
      <c r="G5" s="70"/>
      <c r="H5" s="70"/>
      <c r="I5" s="71"/>
      <c r="J5" s="69"/>
      <c r="K5" s="69"/>
      <c r="L5" s="69"/>
    </row>
    <row r="6" customFormat="false" ht="19.5" hidden="false" customHeight="false" outlineLevel="0" collapsed="false">
      <c r="D6" s="72"/>
      <c r="E6" s="70"/>
      <c r="F6" s="70"/>
      <c r="G6" s="70"/>
      <c r="H6" s="70"/>
      <c r="I6" s="71"/>
      <c r="J6" s="72"/>
      <c r="K6" s="69"/>
      <c r="L6" s="69"/>
    </row>
    <row r="7" customFormat="false" ht="24.75" hidden="false" customHeight="true" outlineLevel="0" collapsed="false">
      <c r="C7" s="73"/>
      <c r="D7" s="73"/>
      <c r="E7" s="73"/>
      <c r="F7" s="73"/>
      <c r="H7" s="74"/>
    </row>
    <row r="8" customFormat="false" ht="21" hidden="false" customHeight="false" outlineLevel="0" collapsed="false">
      <c r="B8" s="75" t="s">
        <v>102</v>
      </c>
      <c r="C8" s="73"/>
      <c r="D8" s="73"/>
      <c r="E8" s="73"/>
      <c r="F8" s="73"/>
      <c r="G8" s="75" t="s">
        <v>103</v>
      </c>
      <c r="H8" s="74"/>
      <c r="I8" s="76"/>
      <c r="J8" s="76"/>
      <c r="K8" s="76"/>
    </row>
    <row r="9" customFormat="false" ht="21.75" hidden="false" customHeight="true" outlineLevel="0" collapsed="false">
      <c r="B9" s="77"/>
      <c r="C9" s="77"/>
      <c r="D9" s="77"/>
      <c r="E9" s="77"/>
      <c r="F9" s="78"/>
      <c r="G9" s="79"/>
      <c r="H9" s="79"/>
      <c r="I9" s="79"/>
      <c r="J9" s="78"/>
    </row>
    <row r="10" customFormat="false" ht="19.5" hidden="false" customHeight="true" outlineLevel="0" collapsed="false">
      <c r="B10" s="80" t="s">
        <v>104</v>
      </c>
      <c r="C10" s="80"/>
      <c r="D10" s="81" t="s">
        <v>105</v>
      </c>
      <c r="E10" s="82" t="s">
        <v>106</v>
      </c>
      <c r="F10" s="82"/>
      <c r="G10" s="82"/>
      <c r="H10" s="81"/>
      <c r="I10" s="83"/>
      <c r="J10" s="83"/>
      <c r="K10" s="84"/>
      <c r="L10" s="85"/>
      <c r="M10" s="85"/>
      <c r="N10" s="85"/>
      <c r="O10" s="85"/>
    </row>
    <row r="11" customFormat="false" ht="22.5" hidden="false" customHeight="false" outlineLevel="0" collapsed="false">
      <c r="B11" s="77"/>
      <c r="C11" s="77" t="s">
        <v>107</v>
      </c>
      <c r="D11" s="77"/>
      <c r="E11" s="77"/>
      <c r="F11" s="78"/>
      <c r="G11" s="79"/>
      <c r="H11" s="79"/>
      <c r="I11" s="79"/>
      <c r="J11" s="78"/>
    </row>
    <row r="12" customFormat="false" ht="21.75" hidden="false" customHeight="false" outlineLevel="0" collapsed="false">
      <c r="D12" s="86" t="s">
        <v>19</v>
      </c>
      <c r="E12" s="86"/>
      <c r="F12" s="87" t="n">
        <f aca="false">IF(ISBLANK('Control Entry'!B12),"",'Control Entry'!B12)</f>
        <v>46151</v>
      </c>
      <c r="G12" s="88"/>
      <c r="H12" s="75" t="s">
        <v>108</v>
      </c>
      <c r="I12" s="89" t="n">
        <f aca="false">IF(ISBLANK('Control Entry'!B13),"",'Control Entry'!B13)</f>
        <v>0.25</v>
      </c>
      <c r="J12" s="90"/>
    </row>
    <row r="13" customFormat="false" ht="19.5" hidden="false" customHeight="false" outlineLevel="0" collapsed="false">
      <c r="D13" s="91"/>
      <c r="E13" s="91"/>
      <c r="F13" s="92"/>
      <c r="G13" s="92"/>
      <c r="H13" s="92"/>
      <c r="L13" s="90"/>
      <c r="M13" s="90"/>
      <c r="N13" s="90"/>
    </row>
    <row r="14" customFormat="false" ht="21" hidden="false" customHeight="false" outlineLevel="0" collapsed="false">
      <c r="D14" s="86" t="s">
        <v>109</v>
      </c>
      <c r="E14" s="86"/>
      <c r="F14" s="87"/>
      <c r="G14" s="88"/>
      <c r="H14" s="75" t="s">
        <v>110</v>
      </c>
      <c r="I14" s="89"/>
      <c r="J14" s="90"/>
      <c r="L14" s="32"/>
      <c r="M14" s="32"/>
      <c r="N14" s="32"/>
    </row>
    <row r="15" customFormat="false" ht="19.5" hidden="false" customHeight="false" outlineLevel="0" collapsed="false">
      <c r="B15" s="91"/>
      <c r="C15" s="91"/>
      <c r="D15" s="92"/>
      <c r="E15" s="92"/>
      <c r="H15" s="92"/>
    </row>
    <row r="16" customFormat="false" ht="21" hidden="false" customHeight="false" outlineLevel="0" collapsed="false">
      <c r="C16" s="93"/>
      <c r="D16" s="93"/>
      <c r="E16" s="93"/>
      <c r="F16" s="93"/>
      <c r="H16" s="75" t="s">
        <v>111</v>
      </c>
      <c r="I16" s="89"/>
      <c r="J16" s="90"/>
      <c r="L16" s="32"/>
      <c r="M16" s="32"/>
      <c r="N16" s="32"/>
    </row>
    <row r="17" customFormat="false" ht="19.5" hidden="false" customHeight="false" outlineLevel="0" collapsed="false">
      <c r="C17" s="94" t="s">
        <v>112</v>
      </c>
      <c r="D17" s="94"/>
      <c r="E17" s="94"/>
      <c r="F17" s="94"/>
      <c r="G17" s="84"/>
      <c r="H17" s="84"/>
      <c r="I17" s="95"/>
      <c r="J17" s="95"/>
      <c r="K17" s="84"/>
      <c r="L17" s="85"/>
      <c r="M17" s="85"/>
      <c r="N17" s="85"/>
      <c r="O17" s="85"/>
    </row>
    <row r="18" customFormat="false" ht="6" hidden="false" customHeight="true" outlineLevel="0" collapsed="false">
      <c r="B18" s="96"/>
      <c r="C18" s="96"/>
      <c r="D18" s="96"/>
      <c r="E18" s="96"/>
      <c r="F18" s="97"/>
      <c r="G18" s="98"/>
      <c r="H18" s="98"/>
      <c r="I18" s="98"/>
      <c r="J18" s="97"/>
    </row>
    <row r="19" customFormat="false" ht="21.75" hidden="false" customHeight="false" outlineLevel="0" collapsed="false">
      <c r="B19" s="99" t="s">
        <v>113</v>
      </c>
      <c r="C19" s="99"/>
      <c r="D19" s="99"/>
      <c r="E19" s="99"/>
      <c r="F19" s="99"/>
      <c r="G19" s="99"/>
      <c r="H19" s="99"/>
      <c r="I19" s="99"/>
      <c r="J19" s="99"/>
    </row>
    <row r="20" customFormat="false" ht="19.5" hidden="false" customHeight="false" outlineLevel="0" collapsed="false">
      <c r="B20" s="100" t="s">
        <v>114</v>
      </c>
      <c r="C20" s="101" t="s">
        <v>33</v>
      </c>
      <c r="D20" s="101" t="s">
        <v>34</v>
      </c>
      <c r="E20" s="101" t="s">
        <v>26</v>
      </c>
      <c r="F20" s="101" t="s">
        <v>115</v>
      </c>
      <c r="G20" s="101" t="s">
        <v>116</v>
      </c>
      <c r="H20" s="101"/>
      <c r="I20" s="101"/>
      <c r="J20" s="100" t="s">
        <v>117</v>
      </c>
    </row>
    <row r="21" customFormat="false" ht="39.75" hidden="false" customHeight="true" outlineLevel="0" collapsed="false">
      <c r="B21" s="102"/>
      <c r="C21" s="103" t="n">
        <f aca="false">Control_1 Open_time</f>
        <v>46151.25</v>
      </c>
      <c r="D21" s="103" t="n">
        <f aca="false">Control_1 Close_time</f>
        <v>46151.2916666667</v>
      </c>
      <c r="E21" s="104"/>
      <c r="F21" s="105" t="str">
        <f aca="false">IF(ISBLANK(Control_1 Establishment_1),"",Control_1 Establishment_1)</f>
        <v>Lakefront trail</v>
      </c>
      <c r="G21" s="106" t="str">
        <f aca="false">IF(ISBLANK('Control Entry'!I15),"",'Control Entry'!I15)</f>
        <v>Staffed control</v>
      </c>
      <c r="H21" s="106"/>
      <c r="I21" s="106"/>
      <c r="J21" s="107"/>
    </row>
    <row r="22" customFormat="false" ht="39.75" hidden="false" customHeight="true" outlineLevel="0" collapsed="false">
      <c r="B22" s="108" t="n">
        <f aca="false">IF(ISBLANK(Distance Control_1),"",Control_1 Distance)</f>
        <v>0</v>
      </c>
      <c r="C22" s="109" t="n">
        <f aca="false">Control_1 Open_time</f>
        <v>46151.25</v>
      </c>
      <c r="D22" s="109" t="n">
        <f aca="false">Control_1 Close_time</f>
        <v>46151.2916666667</v>
      </c>
      <c r="E22" s="105" t="str">
        <f aca="false">IF(ISBLANK(Locale Control_1),"",Locale Control_1)</f>
        <v>Lafarge Lake</v>
      </c>
      <c r="F22" s="105" t="str">
        <f aca="false">IF(ISBLANK(Control_1 Establishment_2),"",Control_1 Establishment_2)</f>
        <v>near</v>
      </c>
      <c r="G22" s="110" t="str">
        <f aca="false">IF(ISBLANK('Control Entry'!J15),"",'Control Entry'!J15)</f>
        <v/>
      </c>
      <c r="H22" s="110"/>
      <c r="I22" s="110"/>
      <c r="J22" s="111"/>
    </row>
    <row r="23" customFormat="false" ht="39.75" hidden="false" customHeight="true" outlineLevel="0" collapsed="false">
      <c r="B23" s="112"/>
      <c r="C23" s="113" t="n">
        <f aca="false">Control_1 Open_time</f>
        <v>46151.25</v>
      </c>
      <c r="D23" s="113" t="n">
        <f aca="false">Control_1 Close_time</f>
        <v>46151.2916666667</v>
      </c>
      <c r="E23" s="114"/>
      <c r="F23" s="115" t="str">
        <f aca="false">IF(ISBLANK(Control_1 Establishment_3),"",Control_1 Establishment_3)</f>
        <v>Evergreen Cultural Centre</v>
      </c>
      <c r="G23" s="116" t="str">
        <f aca="false">IF(ISBLANK('Control Entry'!K15),"",'Control Entry'!K15)</f>
        <v/>
      </c>
      <c r="H23" s="116"/>
      <c r="I23" s="116"/>
      <c r="J23" s="117"/>
    </row>
    <row r="24" customFormat="false" ht="39.75" hidden="false" customHeight="true" outlineLevel="0" collapsed="false">
      <c r="B24" s="102"/>
      <c r="C24" s="103" t="n">
        <f aca="false">Control_2 Open_time</f>
        <v>46151.2652777778</v>
      </c>
      <c r="D24" s="103" t="n">
        <f aca="false">Control_2 Close_time</f>
        <v>46151.3180555556</v>
      </c>
      <c r="E24" s="118"/>
      <c r="F24" s="105" t="str">
        <f aca="false">IF(ISBLANK(Control_2 Establishment_1),"",Control_2 Establishment_1)</f>
        <v>Sasamat Outdoor Centre:</v>
      </c>
      <c r="G24" s="106" t="str">
        <f aca="false">IF(ISBLANK('Control Entry'!I16),"",'Control Entry'!I16)</f>
        <v>Removal of _____ is prohibited?</v>
      </c>
      <c r="H24" s="106"/>
      <c r="I24" s="106"/>
      <c r="J24" s="107"/>
    </row>
    <row r="25" customFormat="false" ht="39.75" hidden="false" customHeight="true" outlineLevel="0" collapsed="false">
      <c r="B25" s="108" t="n">
        <f aca="false">IF(ISBLANK(Distance Control_2),"",Control_2 Distance)</f>
        <v>12.5</v>
      </c>
      <c r="C25" s="109" t="n">
        <f aca="false">Control_2 Open_time</f>
        <v>46151.2652777778</v>
      </c>
      <c r="D25" s="109" t="n">
        <f aca="false">Control_2 Close_time</f>
        <v>46151.3180555556</v>
      </c>
      <c r="E25" s="105" t="str">
        <f aca="false">IF(ISBLANK(Locale Control_2),"",Locale Control_2)</f>
        <v>Sasamat Lake</v>
      </c>
      <c r="F25" s="105" t="str">
        <f aca="false">IF(ISBLANK(Control_2 Establishment_2),"",Control_2 Establishment_2)</f>
        <v>Sasamat Lake Loop</v>
      </c>
      <c r="G25" s="110" t="str">
        <f aca="false">IF(ISBLANK('Control Entry'!J16),"",'Control Entry'!J16)</f>
        <v/>
      </c>
      <c r="H25" s="110"/>
      <c r="I25" s="110"/>
      <c r="J25" s="111"/>
    </row>
    <row r="26" customFormat="false" ht="39.75" hidden="false" customHeight="true" outlineLevel="0" collapsed="false">
      <c r="B26" s="112"/>
      <c r="C26" s="113" t="n">
        <f aca="false">Control_2 Open_time</f>
        <v>46151.2652777778</v>
      </c>
      <c r="D26" s="113" t="n">
        <f aca="false">Control_2 Close_time</f>
        <v>46151.3180555556</v>
      </c>
      <c r="E26" s="114"/>
      <c r="F26" s="115" t="str">
        <f aca="false">IF(ISBLANK(Control_2 Establishment_3),"",Control_2 Establishment_3)</f>
        <v>trailhead marker</v>
      </c>
      <c r="G26" s="116" t="str">
        <f aca="false">IF(ISBLANK('Control Entry'!K16),"",'Control Entry'!K16)</f>
        <v/>
      </c>
      <c r="H26" s="116"/>
      <c r="I26" s="116"/>
      <c r="J26" s="117"/>
    </row>
    <row r="27" customFormat="false" ht="39.75" hidden="false" customHeight="true" outlineLevel="0" collapsed="false">
      <c r="B27" s="102"/>
      <c r="C27" s="103" t="n">
        <f aca="false">Control_3 Open_time</f>
        <v>46151.3097222222</v>
      </c>
      <c r="D27" s="103" t="n">
        <f aca="false">Control_3 Close_time</f>
        <v>46151.3923611111</v>
      </c>
      <c r="E27" s="118"/>
      <c r="F27" s="105" t="str">
        <f aca="false">IF(ISBLANK(Control_3 Establishment_1),"",Control_3 Establishment_1)</f>
        <v/>
      </c>
      <c r="G27" s="106" t="str">
        <f aca="false">IF(ISBLANK('Control Entry'!I17),"",'Control Entry'!I17)</f>
        <v>Witness signature</v>
      </c>
      <c r="H27" s="106"/>
      <c r="I27" s="106"/>
      <c r="J27" s="107"/>
    </row>
    <row r="28" customFormat="false" ht="39.75" hidden="false" customHeight="true" outlineLevel="0" collapsed="false">
      <c r="B28" s="108" t="n">
        <f aca="false">IF(ISBLANK(Distance Control_3),"",Control_3 Distance)</f>
        <v>48.5</v>
      </c>
      <c r="C28" s="109" t="n">
        <f aca="false">Control_3 Open_time</f>
        <v>46151.3097222222</v>
      </c>
      <c r="D28" s="109" t="n">
        <f aca="false">Control_3 Close_time</f>
        <v>46151.3923611111</v>
      </c>
      <c r="E28" s="105" t="str">
        <f aca="false">IF(ISBLANK(Locale Control_3),"",Locale Control_3)</f>
        <v>Pitt Lake</v>
      </c>
      <c r="F28" s="105" t="str">
        <f aca="false">IF(ISBLANK(Control_3 Establishment_2),"",Control_3 Establishment_2)</f>
        <v>Boat launch</v>
      </c>
      <c r="G28" s="110" t="str">
        <f aca="false">IF(ISBLANK('Control Entry'!J17),"",'Control Entry'!J17)</f>
        <v/>
      </c>
      <c r="H28" s="110"/>
      <c r="I28" s="110"/>
      <c r="J28" s="111"/>
    </row>
    <row r="29" customFormat="false" ht="39.75" hidden="false" customHeight="true" outlineLevel="0" collapsed="false">
      <c r="B29" s="112"/>
      <c r="C29" s="113" t="n">
        <f aca="false">Control_3 Open_time</f>
        <v>46151.3097222222</v>
      </c>
      <c r="D29" s="113" t="n">
        <f aca="false">Control_3 Close_time</f>
        <v>46151.3923611111</v>
      </c>
      <c r="E29" s="114"/>
      <c r="F29" s="115" t="str">
        <f aca="false">IF(ISBLANK(Control_3 Establishment_3),"",Control_3 Establishment_3)</f>
        <v/>
      </c>
      <c r="G29" s="116" t="str">
        <f aca="false">IF(ISBLANK('Control Entry'!K17),"",'Control Entry'!K17)</f>
        <v/>
      </c>
      <c r="H29" s="116"/>
      <c r="I29" s="116"/>
      <c r="J29" s="117"/>
    </row>
    <row r="30" customFormat="false" ht="39.75" hidden="false" customHeight="true" outlineLevel="0" collapsed="false">
      <c r="B30" s="102"/>
      <c r="C30" s="103" t="n">
        <f aca="false">Control_4 Open_time</f>
        <v>46151.34375</v>
      </c>
      <c r="D30" s="103" t="n">
        <f aca="false">Control_4 Close_time</f>
        <v>46151.4625</v>
      </c>
      <c r="E30" s="118"/>
      <c r="F30" s="105" t="str">
        <f aca="false">IF(ISBLANK(Control_4 Establishment_1),"",Control_4 Establishment_1)</f>
        <v>South Beach</v>
      </c>
      <c r="G30" s="106" t="str">
        <f aca="false">IF(ISBLANK('Control Entry'!I18),"",'Control Entry'!I18)</f>
        <v>Witness signature</v>
      </c>
      <c r="H30" s="106"/>
      <c r="I30" s="106"/>
      <c r="J30" s="107"/>
    </row>
    <row r="31" customFormat="false" ht="39.75" hidden="false" customHeight="true" outlineLevel="0" collapsed="false">
      <c r="B31" s="108" t="n">
        <f aca="false">IF(ISBLANK(Distance Control_4),"",Control_4 Distance)</f>
        <v>76.5</v>
      </c>
      <c r="C31" s="109" t="n">
        <f aca="false">Control_4 Open_time</f>
        <v>46151.34375</v>
      </c>
      <c r="D31" s="109" t="n">
        <f aca="false">Control_4 Close_time</f>
        <v>46151.4625</v>
      </c>
      <c r="E31" s="105" t="str">
        <f aca="false">IF(ISBLANK(Locale Control_4),"",Locale Control_4)</f>
        <v>Alouette Lake</v>
      </c>
      <c r="F31" s="105" t="str">
        <f aca="false">IF(ISBLANK(Control_4 Establishment_2),"",Control_4 Establishment_2)</f>
        <v/>
      </c>
      <c r="G31" s="110" t="str">
        <f aca="false">IF(ISBLANK('Control Entry'!J18),"",'Control Entry'!J18)</f>
        <v/>
      </c>
      <c r="H31" s="110"/>
      <c r="I31" s="110"/>
      <c r="J31" s="111"/>
    </row>
    <row r="32" customFormat="false" ht="39.75" hidden="false" customHeight="true" outlineLevel="0" collapsed="false">
      <c r="B32" s="112"/>
      <c r="C32" s="113" t="n">
        <f aca="false">Control_4 Open_time</f>
        <v>46151.34375</v>
      </c>
      <c r="D32" s="113" t="n">
        <f aca="false">Control_4 Close_time</f>
        <v>46151.4625</v>
      </c>
      <c r="E32" s="114"/>
      <c r="F32" s="115" t="str">
        <f aca="false">IF(ISBLANK(Control_4 Establishment_3),"",Control_4 Establishment_3)</f>
        <v>picnic area</v>
      </c>
      <c r="G32" s="116" t="str">
        <f aca="false">IF(ISBLANK('Control Entry'!K18),"",'Control Entry'!K18)</f>
        <v/>
      </c>
      <c r="H32" s="116"/>
      <c r="I32" s="116"/>
      <c r="J32" s="117"/>
    </row>
    <row r="33" customFormat="false" ht="39.75" hidden="false" customHeight="true" outlineLevel="0" collapsed="false">
      <c r="B33" s="102"/>
      <c r="C33" s="103" t="n">
        <f aca="false">Control_5 Open_time</f>
        <v>46151.3763888889</v>
      </c>
      <c r="D33" s="103" t="n">
        <f aca="false">Control_5 Close_time</f>
        <v>46151.5361111111</v>
      </c>
      <c r="E33" s="119" t="str">
        <f aca="false">IF(ISBLANK(Locale Control_5),"",Locale Control_5)</f>
        <v>Whonnock  / Stave Lakes</v>
      </c>
      <c r="F33" s="105" t="str">
        <f aca="false">IF(ISBLANK(Control_5 Establishment_1),"",Control_5 Establishment_1)</f>
        <v>Whonnock Lake</v>
      </c>
      <c r="G33" s="106" t="str">
        <f aca="false">IF(ISBLANK('Control Entry'!I19),"",'Control Entry'!I19)</f>
        <v>Witness signature</v>
      </c>
      <c r="H33" s="106"/>
      <c r="I33" s="106"/>
      <c r="J33" s="107"/>
    </row>
    <row r="34" customFormat="false" ht="39.75" hidden="false" customHeight="true" outlineLevel="0" collapsed="false">
      <c r="B34" s="108" t="n">
        <f aca="false">IF(ISBLANK(Distance Control_5),"",Control_5 Distance)</f>
        <v>103</v>
      </c>
      <c r="C34" s="109" t="n">
        <f aca="false">Control_5 Open_time</f>
        <v>46151.3763888889</v>
      </c>
      <c r="D34" s="109" t="n">
        <f aca="false">Control_5 Close_time</f>
        <v>46151.5361111111</v>
      </c>
      <c r="E34" s="119"/>
      <c r="F34" s="105" t="str">
        <f aca="false">IF(ISBLANK(Control_5 Establishment_2),"",Control_5 Establishment_2)</f>
        <v/>
      </c>
      <c r="G34" s="110" t="str">
        <f aca="false">IF(ISBLANK('Control Entry'!J19),"",'Control Entry'!J19)</f>
        <v/>
      </c>
      <c r="H34" s="110"/>
      <c r="I34" s="110"/>
      <c r="J34" s="111"/>
    </row>
    <row r="35" customFormat="false" ht="39.75" hidden="false" customHeight="true" outlineLevel="0" collapsed="false">
      <c r="B35" s="112"/>
      <c r="C35" s="113" t="n">
        <f aca="false">Control_5 Open_time</f>
        <v>46151.3763888889</v>
      </c>
      <c r="D35" s="113" t="n">
        <f aca="false">Control_5 Close_time</f>
        <v>46151.5361111111</v>
      </c>
      <c r="E35" s="119"/>
      <c r="F35" s="115" t="str">
        <f aca="false">IF(ISBLANK(Control_5 Establishment_3),"",Control_5 Establishment_3)</f>
        <v>beach</v>
      </c>
      <c r="G35" s="116" t="str">
        <f aca="false">IF(ISBLANK('Control Entry'!K19),"",'Control Entry'!K19)</f>
        <v/>
      </c>
      <c r="H35" s="116"/>
      <c r="I35" s="116"/>
      <c r="J35" s="117"/>
    </row>
    <row r="36" customFormat="false" ht="39.75" hidden="false" customHeight="true" outlineLevel="0" collapsed="false">
      <c r="B36" s="102"/>
      <c r="C36" s="103" t="n">
        <f aca="false">Control_6 Open_time</f>
        <v>46151.4395833333</v>
      </c>
      <c r="D36" s="103" t="n">
        <f aca="false">Control_6 Close_time</f>
        <v>46151.6805555556</v>
      </c>
      <c r="E36" s="118"/>
      <c r="F36" s="105" t="str">
        <f aca="false">IF(ISBLANK(Control_6 Establishment_1),"",Control_6 Establishment_1)</f>
        <v>Harrison Bay Rd</v>
      </c>
      <c r="G36" s="106" t="str">
        <f aca="false">IF(ISBLANK('Control Entry'!I20),"",'Control Entry'!I20)</f>
        <v>Sticker on back: two-digit year?</v>
      </c>
      <c r="H36" s="106"/>
      <c r="I36" s="106"/>
      <c r="J36" s="107"/>
    </row>
    <row r="37" customFormat="false" ht="39.75" hidden="false" customHeight="true" outlineLevel="0" collapsed="false">
      <c r="B37" s="108" t="n">
        <f aca="false">IF(ISBLANK(Distance Control_6),"",Control_6 Distance)</f>
        <v>154.9</v>
      </c>
      <c r="C37" s="109" t="n">
        <f aca="false">Control_6 Open_time</f>
        <v>46151.4395833333</v>
      </c>
      <c r="D37" s="109" t="n">
        <f aca="false">Control_6 Close_time</f>
        <v>46151.6805555556</v>
      </c>
      <c r="E37" s="105" t="str">
        <f aca="false">IF(ISBLANK(Locale Control_6),"",Locale Control_6)</f>
        <v>Lake Errock</v>
      </c>
      <c r="F37" s="105" t="str">
        <f aca="false">IF(ISBLANK(Control_6 Establishment_2),"",Control_6 Establishment_2)</f>
        <v>@ Errock Plc Rd</v>
      </c>
      <c r="G37" s="110" t="str">
        <f aca="false">IF(ISBLANK('Control Entry'!J20),"",'Control Entry'!J20)</f>
        <v/>
      </c>
      <c r="H37" s="110"/>
      <c r="I37" s="110"/>
      <c r="J37" s="111"/>
    </row>
    <row r="38" customFormat="false" ht="39.75" hidden="false" customHeight="true" outlineLevel="0" collapsed="false">
      <c r="B38" s="112"/>
      <c r="C38" s="113" t="n">
        <f aca="false">Control_6 Open_time</f>
        <v>46151.4395833333</v>
      </c>
      <c r="D38" s="113" t="n">
        <f aca="false">Control_6 Close_time</f>
        <v>46151.6805555556</v>
      </c>
      <c r="E38" s="114"/>
      <c r="F38" s="115" t="str">
        <f aca="false">IF(ISBLANK(Control_6 Establishment_3),"",Control_6 Establishment_3)</f>
        <v>“7.5 kW / max 10 hp” sign</v>
      </c>
      <c r="G38" s="116" t="str">
        <f aca="false">IF(ISBLANK('Control Entry'!K20),"",'Control Entry'!K20)</f>
        <v/>
      </c>
      <c r="H38" s="116"/>
      <c r="I38" s="116"/>
      <c r="J38" s="117"/>
    </row>
    <row r="39" customFormat="false" ht="39.75" hidden="false" customHeight="true" outlineLevel="0" collapsed="false">
      <c r="B39" s="102"/>
      <c r="C39" s="103" t="n">
        <f aca="false">Control_7 Open_time</f>
        <v>46151.4722222222</v>
      </c>
      <c r="D39" s="103" t="n">
        <f aca="false">Control_7 Close_time</f>
        <v>46151.7534722222</v>
      </c>
      <c r="E39" s="118"/>
      <c r="F39" s="105" t="str">
        <f aca="false">IF(ISBLANK(Control_7 Establishment_1),"",Control_7 Establishment_1)</f>
        <v>Anywhere</v>
      </c>
      <c r="G39" s="106" t="str">
        <f aca="false">IF(ISBLANK('Control Entry'!I21),"",'Control Entry'!I21)</f>
        <v>Witness signature</v>
      </c>
      <c r="H39" s="106"/>
      <c r="I39" s="106"/>
      <c r="J39" s="107"/>
    </row>
    <row r="40" customFormat="false" ht="39.75" hidden="false" customHeight="true" outlineLevel="0" collapsed="false">
      <c r="B40" s="108" t="n">
        <f aca="false">IF(ISBLANK(Distance Control_7),"",Control_7 Distance)</f>
        <v>181.3</v>
      </c>
      <c r="C40" s="109" t="n">
        <f aca="false">Control_7 Open_time</f>
        <v>46151.4722222222</v>
      </c>
      <c r="D40" s="109" t="n">
        <f aca="false">Control_7 Close_time</f>
        <v>46151.7534722222</v>
      </c>
      <c r="E40" s="105" t="str">
        <f aca="false">IF(ISBLANK(Locale Control_7),"",Locale Control_7)</f>
        <v>Harrison Lake</v>
      </c>
      <c r="F40" s="105" t="str">
        <f aca="false">IF(ISBLANK(Control_7 Establishment_2),"",Control_7 Establishment_2)</f>
        <v>along</v>
      </c>
      <c r="G40" s="110" t="str">
        <f aca="false">IF(ISBLANK('Control Entry'!J21),"",'Control Entry'!J21)</f>
        <v/>
      </c>
      <c r="H40" s="110"/>
      <c r="I40" s="110"/>
      <c r="J40" s="111"/>
    </row>
    <row r="41" customFormat="false" ht="39.75" hidden="false" customHeight="true" outlineLevel="0" collapsed="false">
      <c r="B41" s="112"/>
      <c r="C41" s="113" t="n">
        <f aca="false">Control_7 Open_time</f>
        <v>46151.4722222222</v>
      </c>
      <c r="D41" s="113" t="n">
        <f aca="false">Control_7 Close_time</f>
        <v>46151.7534722222</v>
      </c>
      <c r="E41" s="114"/>
      <c r="F41" s="115" t="str">
        <f aca="false">IF(ISBLANK(Control_7 Establishment_3),"",Control_7 Establishment_3)</f>
        <v>Esplanade Ave</v>
      </c>
      <c r="G41" s="116" t="str">
        <f aca="false">IF(ISBLANK('Control Entry'!K21),"",'Control Entry'!K21)</f>
        <v/>
      </c>
      <c r="H41" s="116"/>
      <c r="I41" s="116"/>
      <c r="J41" s="117"/>
    </row>
    <row r="42" customFormat="false" ht="39.75" hidden="false" customHeight="true" outlineLevel="0" collapsed="false">
      <c r="B42" s="102"/>
      <c r="C42" s="103" t="n">
        <f aca="false">Control_8 Open_time</f>
        <v>46151.575</v>
      </c>
      <c r="D42" s="103" t="n">
        <f aca="false">Control_8 Close_time</f>
        <v>46151.9756944444</v>
      </c>
      <c r="E42" s="118"/>
      <c r="F42" s="105" t="str">
        <f aca="false">IF(ISBLANK(Control_8 Establishment_1),"",Control_8 Establishment_1)</f>
        <v>Chilliwack Lake Prov Park</v>
      </c>
      <c r="G42" s="106" t="str">
        <f aca="false">IF(ISBLANK('Control Entry'!I22),"",'Control Entry'!I22)</f>
        <v>Staffed control</v>
      </c>
      <c r="H42" s="106"/>
      <c r="I42" s="106"/>
      <c r="J42" s="107"/>
    </row>
    <row r="43" customFormat="false" ht="39.75" hidden="false" customHeight="true" outlineLevel="0" collapsed="false">
      <c r="B43" s="108" t="n">
        <f aca="false">IF(ISBLANK(Distance Control_8),"",Control_8 Distance)</f>
        <v>261.3</v>
      </c>
      <c r="C43" s="109" t="n">
        <f aca="false">Control_8 Open_time</f>
        <v>46151.575</v>
      </c>
      <c r="D43" s="109" t="n">
        <f aca="false">Control_8 Close_time</f>
        <v>46151.9756944444</v>
      </c>
      <c r="E43" s="105" t="str">
        <f aca="false">IF(ISBLANK(Locale Control_8),"",Locale Control_8)</f>
        <v>Chilliwack Lake</v>
      </c>
      <c r="F43" s="105" t="str">
        <f aca="false">IF(ISBLANK(Control_8 Establishment_2),"",Control_8 Establishment_2)</f>
        <v>Paleface Loop</v>
      </c>
      <c r="G43" s="110" t="str">
        <f aca="false">IF(ISBLANK('Control Entry'!J22),"",'Control Entry'!J22)</f>
        <v/>
      </c>
      <c r="H43" s="110"/>
      <c r="I43" s="110"/>
      <c r="J43" s="111"/>
    </row>
    <row r="44" customFormat="false" ht="39.75" hidden="false" customHeight="true" outlineLevel="0" collapsed="false">
      <c r="B44" s="112"/>
      <c r="C44" s="113" t="n">
        <f aca="false">Control_8 Open_time</f>
        <v>46151.575</v>
      </c>
      <c r="D44" s="113" t="n">
        <f aca="false">Control_8 Close_time</f>
        <v>46151.9756944444</v>
      </c>
      <c r="E44" s="114"/>
      <c r="F44" s="115" t="str">
        <f aca="false">IF(ISBLANK(Control_8 Establishment_3),"",Control_8 Establishment_3)</f>
        <v>campsite P27</v>
      </c>
      <c r="G44" s="116" t="str">
        <f aca="false">IF(ISBLANK('Control Entry'!K22),"",'Control Entry'!K22)</f>
        <v/>
      </c>
      <c r="H44" s="116"/>
      <c r="I44" s="116"/>
      <c r="J44" s="117"/>
    </row>
    <row r="45" customFormat="false" ht="39.75" hidden="false" customHeight="true" outlineLevel="0" collapsed="false">
      <c r="B45" s="102"/>
      <c r="C45" s="103" t="n">
        <f aca="false">Control_9 Open_time</f>
        <v>46151.6347222222</v>
      </c>
      <c r="D45" s="103" t="n">
        <f aca="false">Control_9 Close_time</f>
        <v>46152.1027777778</v>
      </c>
      <c r="E45" s="118"/>
      <c r="F45" s="105" t="str">
        <f aca="false">IF(ISBLANK(Control_9 Establishment_1),"",Control_9 Establishment_1)</f>
        <v>Cultus Lake Marina</v>
      </c>
      <c r="G45" s="106" t="str">
        <f aca="false">IF(ISBLANK('Control Entry'!I23),"",'Control Entry'!I23)</f>
        <v>On the territory of the ______ Tribe?</v>
      </c>
      <c r="H45" s="106"/>
      <c r="I45" s="106"/>
      <c r="J45" s="107"/>
    </row>
    <row r="46" customFormat="false" ht="39.75" hidden="false" customHeight="true" outlineLevel="0" collapsed="false">
      <c r="B46" s="108" t="n">
        <f aca="false">IF(ISBLANK(Distance Control_9),"",Control_9 Distance)</f>
        <v>307.1</v>
      </c>
      <c r="C46" s="109" t="n">
        <f aca="false">Control_9 Open_time</f>
        <v>46151.6347222222</v>
      </c>
      <c r="D46" s="109" t="n">
        <f aca="false">Control_9 Close_time</f>
        <v>46152.1027777778</v>
      </c>
      <c r="E46" s="105" t="str">
        <f aca="false">IF(ISBLANK(Locale Control_9),"",Locale Control_9)</f>
        <v>Cultus Lake</v>
      </c>
      <c r="F46" s="105" t="str">
        <f aca="false">IF(ISBLANK(Control_9 Establishment_2),"",Control_9 Establishment_2)</f>
        <v>boat launch</v>
      </c>
      <c r="G46" s="110" t="str">
        <f aca="false">IF(ISBLANK('Control Entry'!J23),"",'Control Entry'!J23)</f>
        <v/>
      </c>
      <c r="H46" s="110"/>
      <c r="I46" s="110"/>
      <c r="J46" s="111"/>
    </row>
    <row r="47" customFormat="false" ht="39.75" hidden="false" customHeight="true" outlineLevel="0" collapsed="false">
      <c r="B47" s="112"/>
      <c r="C47" s="113" t="n">
        <f aca="false">Control_9 Open_time</f>
        <v>46151.6347222222</v>
      </c>
      <c r="D47" s="113" t="n">
        <f aca="false">Control_9 Close_time</f>
        <v>46152.1027777778</v>
      </c>
      <c r="E47" s="114"/>
      <c r="F47" s="115" t="str">
        <f aca="false">IF(ISBLANK(Control_9 Establishment_3),"",Control_9 Establishment_3)</f>
        <v>info board</v>
      </c>
      <c r="G47" s="116" t="str">
        <f aca="false">IF(ISBLANK('Control Entry'!K23),"",'Control Entry'!K23)</f>
        <v/>
      </c>
      <c r="H47" s="116"/>
      <c r="I47" s="116"/>
      <c r="J47" s="117"/>
    </row>
    <row r="48" customFormat="false" ht="39.75" hidden="false" customHeight="true" outlineLevel="0" collapsed="false">
      <c r="B48" s="102"/>
      <c r="C48" s="103" t="n">
        <f aca="false">Control_10 Open_time</f>
        <v>46151.6777777778</v>
      </c>
      <c r="D48" s="103" t="n">
        <f aca="false">Control_10 Close_time</f>
        <v>46152.1951388889</v>
      </c>
      <c r="E48" s="118"/>
      <c r="F48" s="105" t="str">
        <f aca="false">IF(ISBLANK(Control_10 Establishment_1),"",Control_10 Establishment_1)</f>
        <v>Mill Lake Park</v>
      </c>
      <c r="G48" s="106" t="str">
        <f aca="false">IF(ISBLANK('Control Entry'!I24),"",'Control Entry'!I24)</f>
        <v>Total length of trails?</v>
      </c>
      <c r="H48" s="106"/>
      <c r="I48" s="106"/>
      <c r="J48" s="107"/>
    </row>
    <row r="49" customFormat="false" ht="39.75" hidden="false" customHeight="true" outlineLevel="0" collapsed="false">
      <c r="B49" s="108" t="n">
        <f aca="false">IF(ISBLANK(Distance Control_10),"",Control_10 Distance)</f>
        <v>340.2</v>
      </c>
      <c r="C49" s="109" t="n">
        <f aca="false">Control_10 Open_time</f>
        <v>46151.6777777778</v>
      </c>
      <c r="D49" s="109" t="n">
        <f aca="false">Control_10 Close_time</f>
        <v>46152.1951388889</v>
      </c>
      <c r="E49" s="105" t="str">
        <f aca="false">IF(ISBLANK(Locale Control_10),"",Locale Control_10)</f>
        <v>Mill Lake</v>
      </c>
      <c r="F49" s="105" t="str">
        <f aca="false">IF(ISBLANK(Control_10 Establishment_2),"",Control_10 Establishment_2)</f>
        <v>“Let's make it healthy”</v>
      </c>
      <c r="G49" s="110" t="str">
        <f aca="false">IF(ISBLANK('Control Entry'!J24),"",'Control Entry'!J24)</f>
        <v/>
      </c>
      <c r="H49" s="110"/>
      <c r="I49" s="110"/>
      <c r="J49" s="111"/>
    </row>
    <row r="50" customFormat="false" ht="39.75" hidden="false" customHeight="true" outlineLevel="0" collapsed="false">
      <c r="B50" s="112"/>
      <c r="C50" s="113" t="n">
        <f aca="false">Control_10 Open_time</f>
        <v>46151.6777777778</v>
      </c>
      <c r="D50" s="113" t="n">
        <f aca="false">Control_10 Close_time</f>
        <v>46152.1951388889</v>
      </c>
      <c r="E50" s="114"/>
      <c r="F50" s="115" t="str">
        <f aca="false">IF(ISBLANK(Control_10 Establishment_3),"",Control_10 Establishment_3)</f>
        <v>trail map</v>
      </c>
      <c r="G50" s="116" t="str">
        <f aca="false">IF(ISBLANK('Control Entry'!K24),"",'Control Entry'!K24)</f>
        <v/>
      </c>
      <c r="H50" s="116"/>
      <c r="I50" s="116"/>
      <c r="J50" s="117"/>
    </row>
    <row r="51" customFormat="false" ht="39.75" hidden="false" customHeight="true" outlineLevel="0" collapsed="false">
      <c r="B51" s="102"/>
      <c r="C51" s="103" t="n">
        <f aca="false">Control_11 Open_time</f>
        <v>46151.75625</v>
      </c>
      <c r="D51" s="103" t="n">
        <f aca="false">Control_11 Close_time</f>
        <v>46152.375</v>
      </c>
      <c r="E51" s="118"/>
      <c r="F51" s="105" t="str">
        <f aca="false">IF(ISBLANK(Control_11 Establishment_1),"",Control_11 Establishment_1)</f>
        <v>Evergreen Cultural Centre</v>
      </c>
      <c r="G51" s="106" t="str">
        <f aca="false">IF(ISBLANK('Control Entry'!I25),"",'Control Entry'!I25)</f>
        <v>Press "OK", take selfie showing time display</v>
      </c>
      <c r="H51" s="106"/>
      <c r="I51" s="106"/>
      <c r="J51" s="107"/>
    </row>
    <row r="52" customFormat="false" ht="39.75" hidden="false" customHeight="true" outlineLevel="0" collapsed="false">
      <c r="B52" s="108" t="n">
        <f aca="false">IF(ISBLANK(Distance Control_11),"",Control_11 Distance)</f>
        <v>400.3</v>
      </c>
      <c r="C52" s="109" t="n">
        <f aca="false">Control_11 Open_time</f>
        <v>46151.75625</v>
      </c>
      <c r="D52" s="109" t="n">
        <f aca="false">Control_11 Close_time</f>
        <v>46152.375</v>
      </c>
      <c r="E52" s="105" t="str">
        <f aca="false">IF(ISBLANK(Locale Control_11),"",Locale Control_11)</f>
        <v>Lafarge Lake</v>
      </c>
      <c r="F52" s="105" t="str">
        <f aca="false">IF(ISBLANK(Control_11 Establishment_2),"",Control_11 Establishment_2)</f>
        <v>box office</v>
      </c>
      <c r="G52" s="110" t="str">
        <f aca="false">IF(ISBLANK('Control Entry'!J25),"",'Control Entry'!J25)</f>
        <v/>
      </c>
      <c r="H52" s="110"/>
      <c r="I52" s="110"/>
      <c r="J52" s="111"/>
    </row>
    <row r="53" customFormat="false" ht="39.75" hidden="false" customHeight="true" outlineLevel="0" collapsed="false">
      <c r="B53" s="112"/>
      <c r="C53" s="113" t="n">
        <f aca="false">Control_11 Open_time</f>
        <v>46151.75625</v>
      </c>
      <c r="D53" s="113" t="n">
        <f aca="false">Control_11 Close_time</f>
        <v>46152.375</v>
      </c>
      <c r="E53" s="114"/>
      <c r="F53" s="115" t="str">
        <f aca="false">IF(ISBLANK(Control_11 Establishment_3),"",Control_11 Establishment_3)</f>
        <v>parking meter 1288</v>
      </c>
      <c r="G53" s="116" t="str">
        <f aca="false">IF(ISBLANK('Control Entry'!K25),"",'Control Entry'!K25)</f>
        <v/>
      </c>
      <c r="H53" s="116"/>
      <c r="I53" s="116"/>
      <c r="J53" s="117"/>
    </row>
    <row r="55" customFormat="false" ht="24" hidden="false" customHeight="true" outlineLevel="0" collapsed="false">
      <c r="B55" s="120" t="s">
        <v>118</v>
      </c>
      <c r="C55" s="120"/>
      <c r="D55" s="120"/>
      <c r="E55" s="120"/>
      <c r="F55" s="120"/>
      <c r="H55" s="77" t="s">
        <v>119</v>
      </c>
      <c r="I55" s="121" t="str">
        <f aca="false">IF(ISBLANK('Control Entry'!F10),"",'Control Entry'!F10)</f>
        <v>236-900-5279 (SMS only)</v>
      </c>
      <c r="K55" s="78"/>
    </row>
    <row r="57" customFormat="false" ht="12.75" hidden="false" customHeight="false" outlineLevel="0" collapsed="false">
      <c r="B57" s="122" t="s">
        <v>120</v>
      </c>
      <c r="C57" s="123" t="n">
        <f aca="false">'Control Entry'!B3</f>
        <v>45393</v>
      </c>
    </row>
    <row r="58" customFormat="false" ht="22.5" hidden="false" customHeight="false" outlineLevel="0" collapsed="false">
      <c r="B58" s="77"/>
      <c r="C58" s="77"/>
      <c r="D58" s="77"/>
      <c r="E58" s="77"/>
      <c r="F58" s="78"/>
      <c r="G58" s="79"/>
      <c r="H58" s="79"/>
      <c r="I58" s="79"/>
      <c r="J58" s="78"/>
    </row>
    <row r="59" customFormat="false" ht="12.75" hidden="false" customHeight="false" outlineLevel="0" collapsed="false">
      <c r="E59" s="1"/>
    </row>
    <row r="60" customFormat="false" ht="12.75" hidden="false" customHeight="false" outlineLevel="0" collapsed="false">
      <c r="B60" s="124"/>
      <c r="C60" s="125"/>
      <c r="D60" s="125"/>
      <c r="E60" s="125"/>
      <c r="F60" s="126"/>
      <c r="G60" s="126"/>
      <c r="H60" s="126"/>
      <c r="I60" s="126"/>
      <c r="J60" s="126"/>
    </row>
  </sheetData>
  <mergeCells count="54">
    <mergeCell ref="C2:F2"/>
    <mergeCell ref="E3:H3"/>
    <mergeCell ref="E4:H4"/>
    <mergeCell ref="E5:H6"/>
    <mergeCell ref="C7:F8"/>
    <mergeCell ref="H7:H8"/>
    <mergeCell ref="B10:C10"/>
    <mergeCell ref="E10:G10"/>
    <mergeCell ref="L10:M10"/>
    <mergeCell ref="N10:O10"/>
    <mergeCell ref="D12:E12"/>
    <mergeCell ref="D14:E14"/>
    <mergeCell ref="C17:F17"/>
    <mergeCell ref="I17:J17"/>
    <mergeCell ref="L17:M17"/>
    <mergeCell ref="N17:O17"/>
    <mergeCell ref="B19:J19"/>
    <mergeCell ref="G20:I20"/>
    <mergeCell ref="G21:I21"/>
    <mergeCell ref="G22:I22"/>
    <mergeCell ref="G23:I23"/>
    <mergeCell ref="G24:I24"/>
    <mergeCell ref="G25:I25"/>
    <mergeCell ref="G26:I26"/>
    <mergeCell ref="G27:I27"/>
    <mergeCell ref="G28:I28"/>
    <mergeCell ref="G29:I29"/>
    <mergeCell ref="G30:I30"/>
    <mergeCell ref="G31:I31"/>
    <mergeCell ref="G32:I32"/>
    <mergeCell ref="E33:E35"/>
    <mergeCell ref="G33:I33"/>
    <mergeCell ref="G34:I34"/>
    <mergeCell ref="G35:I35"/>
    <mergeCell ref="G36:I36"/>
    <mergeCell ref="G37:I37"/>
    <mergeCell ref="G38:I38"/>
    <mergeCell ref="G39:I39"/>
    <mergeCell ref="G40:I40"/>
    <mergeCell ref="G41:I41"/>
    <mergeCell ref="G42:I42"/>
    <mergeCell ref="G43:I43"/>
    <mergeCell ref="G44:I44"/>
    <mergeCell ref="G45:I45"/>
    <mergeCell ref="G46:I46"/>
    <mergeCell ref="G47:I47"/>
    <mergeCell ref="G48:I48"/>
    <mergeCell ref="G49:I49"/>
    <mergeCell ref="G50:I50"/>
    <mergeCell ref="G51:I51"/>
    <mergeCell ref="G52:I52"/>
    <mergeCell ref="G53:I53"/>
    <mergeCell ref="B55:F55"/>
    <mergeCell ref="F60:J60"/>
  </mergeCells>
  <printOptions headings="false" gridLines="false" gridLinesSet="true" horizontalCentered="true" verticalCentered="true"/>
  <pageMargins left="0.39375" right="0.39375" top="0.39375" bottom="0.393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B1:O57"/>
  <sheetViews>
    <sheetView showFormulas="false" showGridLines="true" showRowColHeaders="true" showZeros="true" rightToLeft="false" tabSelected="false" showOutlineSymbols="true" defaultGridColor="true" view="normal" topLeftCell="A1" colorId="64" zoomScale="37" zoomScaleNormal="37" zoomScalePageLayoutView="100" workbookViewId="0">
      <selection pane="topLeft" activeCell="C14" activeCellId="0" sqref="C14"/>
    </sheetView>
  </sheetViews>
  <sheetFormatPr defaultColWidth="8.859375" defaultRowHeight="12.75" zeroHeight="false" outlineLevelRow="0" outlineLevelCol="0"/>
  <cols>
    <col collapsed="false" customWidth="true" hidden="false" outlineLevel="0" max="1" min="1" style="2" width="1.85"/>
    <col collapsed="false" customWidth="true" hidden="false" outlineLevel="0" max="2" min="2" style="2" width="12.86"/>
    <col collapsed="false" customWidth="true" hidden="false" outlineLevel="0" max="4" min="3" style="2" width="15.85"/>
    <col collapsed="false" customWidth="true" hidden="false" outlineLevel="0" max="5" min="5" style="2" width="25.85"/>
    <col collapsed="false" customWidth="true" hidden="false" outlineLevel="0" max="6" min="6" style="2" width="40.84"/>
    <col collapsed="false" customWidth="true" hidden="false" outlineLevel="0" max="7" min="7" style="2" width="12.86"/>
    <col collapsed="false" customWidth="true" hidden="false" outlineLevel="0" max="8" min="8" style="2" width="25.85"/>
    <col collapsed="false" customWidth="true" hidden="false" outlineLevel="0" max="9" min="9" style="2" width="30.85"/>
    <col collapsed="false" customWidth="true" hidden="false" outlineLevel="0" max="10" min="10" style="2" width="25.85"/>
    <col collapsed="false" customWidth="true" hidden="false" outlineLevel="0" max="11" min="11" style="2" width="1.85"/>
  </cols>
  <sheetData>
    <row r="1" customFormat="false" ht="12.75" hidden="false" customHeight="false" outlineLevel="0" collapsed="false">
      <c r="K1" s="57"/>
      <c r="L1" s="57"/>
      <c r="M1" s="57"/>
    </row>
    <row r="2" customFormat="false" ht="18" hidden="false" customHeight="false" outlineLevel="0" collapsed="false">
      <c r="C2" s="58" t="s">
        <v>98</v>
      </c>
      <c r="D2" s="58"/>
      <c r="E2" s="58"/>
      <c r="F2" s="58"/>
      <c r="G2" s="59"/>
      <c r="H2" s="59"/>
      <c r="I2" s="60" t="s">
        <v>99</v>
      </c>
      <c r="J2" s="61" t="n">
        <f aca="false">'Control Entry'!B4</f>
        <v>46134</v>
      </c>
      <c r="K2" s="59"/>
      <c r="L2" s="59"/>
    </row>
    <row r="3" customFormat="false" ht="45" hidden="false" customHeight="true" outlineLevel="0" collapsed="false">
      <c r="D3" s="62"/>
      <c r="E3" s="63" t="s">
        <v>100</v>
      </c>
      <c r="F3" s="63"/>
      <c r="G3" s="63"/>
      <c r="H3" s="63"/>
      <c r="I3" s="64" t="s">
        <v>101</v>
      </c>
      <c r="J3" s="65" t="n">
        <f aca="false">IF(ISBLANK(Brevet_Number),"",Brevet_Number)</f>
        <v>5603</v>
      </c>
      <c r="K3" s="66"/>
      <c r="L3" s="66"/>
    </row>
    <row r="4" customFormat="false" ht="19.5" hidden="false" customHeight="true" outlineLevel="0" collapsed="false">
      <c r="C4" s="62"/>
      <c r="E4" s="67" t="str">
        <f aca="false">IF(ISBLANK(Brevet_Length),"",Brevet_Length&amp;" km Randonnée")</f>
        <v>400 km Randonnée</v>
      </c>
      <c r="F4" s="67"/>
      <c r="G4" s="67"/>
      <c r="H4" s="67"/>
      <c r="K4" s="68"/>
      <c r="L4" s="68"/>
    </row>
    <row r="5" customFormat="false" ht="19.5" hidden="false" customHeight="true" outlineLevel="0" collapsed="false">
      <c r="D5" s="69"/>
      <c r="E5" s="70" t="str">
        <f aca="false">IF(ISBLANK(Brevet_Description),"",Brevet_Description)</f>
        <v>LM Spring 400: Elfmerentocht</v>
      </c>
      <c r="F5" s="70"/>
      <c r="G5" s="70"/>
      <c r="H5" s="70"/>
      <c r="I5" s="71"/>
      <c r="J5" s="69"/>
      <c r="K5" s="69"/>
      <c r="L5" s="69"/>
    </row>
    <row r="6" customFormat="false" ht="19.5" hidden="false" customHeight="false" outlineLevel="0" collapsed="false">
      <c r="D6" s="72"/>
      <c r="E6" s="70"/>
      <c r="F6" s="70"/>
      <c r="G6" s="70"/>
      <c r="H6" s="70"/>
      <c r="I6" s="71"/>
      <c r="J6" s="72"/>
      <c r="K6" s="69"/>
      <c r="L6" s="69"/>
    </row>
    <row r="7" customFormat="false" ht="24.75" hidden="false" customHeight="true" outlineLevel="0" collapsed="false">
      <c r="C7" s="73"/>
      <c r="D7" s="73"/>
      <c r="E7" s="73"/>
      <c r="F7" s="73"/>
      <c r="H7" s="74"/>
    </row>
    <row r="8" customFormat="false" ht="21" hidden="false" customHeight="false" outlineLevel="0" collapsed="false">
      <c r="B8" s="75" t="s">
        <v>102</v>
      </c>
      <c r="C8" s="73"/>
      <c r="D8" s="73"/>
      <c r="E8" s="73"/>
      <c r="F8" s="73"/>
      <c r="G8" s="75" t="s">
        <v>103</v>
      </c>
      <c r="H8" s="74"/>
      <c r="I8" s="76"/>
      <c r="J8" s="76"/>
      <c r="K8" s="76"/>
    </row>
    <row r="9" customFormat="false" ht="21.75" hidden="false" customHeight="true" outlineLevel="0" collapsed="false">
      <c r="B9" s="77"/>
      <c r="C9" s="77"/>
      <c r="D9" s="77"/>
      <c r="E9" s="77"/>
      <c r="F9" s="78"/>
      <c r="G9" s="79"/>
      <c r="H9" s="79"/>
      <c r="I9" s="79"/>
      <c r="J9" s="78"/>
    </row>
    <row r="10" customFormat="false" ht="19.5" hidden="false" customHeight="true" outlineLevel="0" collapsed="false">
      <c r="B10" s="80" t="s">
        <v>104</v>
      </c>
      <c r="C10" s="80"/>
      <c r="D10" s="81" t="s">
        <v>105</v>
      </c>
      <c r="E10" s="82" t="s">
        <v>106</v>
      </c>
      <c r="F10" s="82"/>
      <c r="G10" s="82"/>
      <c r="H10" s="81"/>
      <c r="I10" s="83"/>
      <c r="J10" s="83"/>
      <c r="K10" s="84"/>
      <c r="L10" s="85"/>
      <c r="M10" s="85"/>
      <c r="N10" s="85"/>
      <c r="O10" s="85"/>
    </row>
    <row r="11" customFormat="false" ht="22.5" hidden="false" customHeight="false" outlineLevel="0" collapsed="false">
      <c r="B11" s="77"/>
      <c r="C11" s="77" t="s">
        <v>107</v>
      </c>
      <c r="D11" s="77"/>
      <c r="E11" s="77"/>
      <c r="F11" s="78"/>
      <c r="G11" s="79"/>
      <c r="H11" s="79"/>
      <c r="I11" s="79"/>
      <c r="J11" s="78"/>
    </row>
    <row r="12" customFormat="false" ht="21.75" hidden="false" customHeight="false" outlineLevel="0" collapsed="false">
      <c r="D12" s="86" t="s">
        <v>19</v>
      </c>
      <c r="E12" s="86"/>
      <c r="F12" s="87" t="n">
        <f aca="false">IF(ISBLANK('Control Entry'!B12),"",'Control Entry'!B12)</f>
        <v>46151</v>
      </c>
      <c r="G12" s="88"/>
      <c r="H12" s="75" t="s">
        <v>108</v>
      </c>
      <c r="I12" s="89" t="n">
        <f aca="false">IF(ISBLANK('Control Entry'!B13),"",'Control Entry'!B13)</f>
        <v>0.25</v>
      </c>
      <c r="J12" s="90"/>
    </row>
    <row r="13" customFormat="false" ht="19.5" hidden="false" customHeight="false" outlineLevel="0" collapsed="false">
      <c r="D13" s="91"/>
      <c r="E13" s="91"/>
      <c r="F13" s="92"/>
      <c r="G13" s="92"/>
      <c r="H13" s="92"/>
      <c r="L13" s="90"/>
      <c r="M13" s="90"/>
      <c r="N13" s="90"/>
    </row>
    <row r="14" customFormat="false" ht="21" hidden="false" customHeight="false" outlineLevel="0" collapsed="false">
      <c r="D14" s="86" t="s">
        <v>109</v>
      </c>
      <c r="E14" s="86"/>
      <c r="F14" s="87"/>
      <c r="G14" s="88"/>
      <c r="H14" s="75" t="s">
        <v>110</v>
      </c>
      <c r="I14" s="89"/>
      <c r="J14" s="90"/>
      <c r="L14" s="32"/>
      <c r="M14" s="32"/>
      <c r="N14" s="32"/>
    </row>
    <row r="15" customFormat="false" ht="19.5" hidden="false" customHeight="false" outlineLevel="0" collapsed="false">
      <c r="B15" s="91"/>
      <c r="C15" s="91"/>
      <c r="D15" s="92"/>
      <c r="E15" s="92"/>
      <c r="H15" s="92"/>
    </row>
    <row r="16" customFormat="false" ht="21" hidden="false" customHeight="false" outlineLevel="0" collapsed="false">
      <c r="C16" s="93"/>
      <c r="D16" s="93"/>
      <c r="E16" s="93"/>
      <c r="F16" s="93"/>
      <c r="H16" s="75" t="s">
        <v>111</v>
      </c>
      <c r="I16" s="89"/>
      <c r="J16" s="90"/>
      <c r="L16" s="32"/>
      <c r="M16" s="32"/>
      <c r="N16" s="32"/>
    </row>
    <row r="17" customFormat="false" ht="19.5" hidden="false" customHeight="false" outlineLevel="0" collapsed="false">
      <c r="C17" s="94" t="s">
        <v>112</v>
      </c>
      <c r="D17" s="94"/>
      <c r="E17" s="94"/>
      <c r="F17" s="94"/>
      <c r="G17" s="84"/>
      <c r="H17" s="84"/>
      <c r="I17" s="95"/>
      <c r="J17" s="95"/>
      <c r="K17" s="84"/>
      <c r="L17" s="85"/>
      <c r="M17" s="85"/>
      <c r="N17" s="85"/>
      <c r="O17" s="85"/>
    </row>
    <row r="18" customFormat="false" ht="6" hidden="false" customHeight="true" outlineLevel="0" collapsed="false">
      <c r="B18" s="96"/>
      <c r="C18" s="96"/>
      <c r="D18" s="96"/>
      <c r="E18" s="96"/>
      <c r="F18" s="97"/>
      <c r="G18" s="98"/>
      <c r="H18" s="98"/>
      <c r="I18" s="98"/>
      <c r="J18" s="97"/>
    </row>
    <row r="19" customFormat="false" ht="21.75" hidden="false" customHeight="false" outlineLevel="0" collapsed="false">
      <c r="B19" s="99" t="s">
        <v>113</v>
      </c>
      <c r="C19" s="99"/>
      <c r="D19" s="99"/>
      <c r="E19" s="99"/>
      <c r="F19" s="99"/>
      <c r="G19" s="99"/>
      <c r="H19" s="99"/>
      <c r="I19" s="99"/>
      <c r="J19" s="99"/>
    </row>
    <row r="20" customFormat="false" ht="19.5" hidden="false" customHeight="false" outlineLevel="0" collapsed="false">
      <c r="B20" s="100" t="s">
        <v>114</v>
      </c>
      <c r="C20" s="101" t="s">
        <v>33</v>
      </c>
      <c r="D20" s="101" t="s">
        <v>34</v>
      </c>
      <c r="E20" s="101" t="s">
        <v>26</v>
      </c>
      <c r="F20" s="101" t="s">
        <v>115</v>
      </c>
      <c r="G20" s="101" t="s">
        <v>116</v>
      </c>
      <c r="H20" s="101"/>
      <c r="I20" s="101"/>
      <c r="J20" s="100" t="s">
        <v>117</v>
      </c>
    </row>
    <row r="21" customFormat="false" ht="39.75" hidden="false" customHeight="true" outlineLevel="0" collapsed="false">
      <c r="B21" s="102"/>
      <c r="C21" s="103" t="str">
        <f aca="false">'Control Entry'!N$29</f>
        <v/>
      </c>
      <c r="D21" s="103" t="str">
        <f aca="false">'Control Entry'!O$29</f>
        <v/>
      </c>
      <c r="E21" s="104"/>
      <c r="F21" s="105" t="str">
        <f aca="false">IF(ISBLANK('Control Entry'!F$29),"",'Control Entry'!F$29)</f>
        <v/>
      </c>
      <c r="G21" s="106" t="str">
        <f aca="false">IF(ISBLANK('Control Entry'!I$29),"",'Control Entry'!I$29)</f>
        <v/>
      </c>
      <c r="H21" s="106"/>
      <c r="I21" s="106"/>
      <c r="J21" s="107"/>
    </row>
    <row r="22" customFormat="false" ht="39.75" hidden="false" customHeight="true" outlineLevel="0" collapsed="false">
      <c r="B22" s="108" t="str">
        <f aca="false">IF(ISBLANK('Control Entry'!D$29),"",'Control Entry'!D$29)</f>
        <v/>
      </c>
      <c r="C22" s="109" t="str">
        <f aca="false">'Control Entry'!N$29</f>
        <v/>
      </c>
      <c r="D22" s="109" t="str">
        <f aca="false">'Control Entry'!O$29</f>
        <v/>
      </c>
      <c r="E22" s="105" t="str">
        <f aca="false">IF(ISBLANK('Control Entry'!E$29),"",'Control Entry'!E$29)</f>
        <v/>
      </c>
      <c r="F22" s="105" t="str">
        <f aca="false">IF(ISBLANK('Control Entry'!G$29),"",'Control Entry'!G$29)</f>
        <v/>
      </c>
      <c r="G22" s="110" t="str">
        <f aca="false">IF(ISBLANK('Control Entry'!J$29),"",'Control Entry'!J$29)</f>
        <v/>
      </c>
      <c r="H22" s="110"/>
      <c r="I22" s="110"/>
      <c r="J22" s="111"/>
    </row>
    <row r="23" customFormat="false" ht="39.75" hidden="false" customHeight="true" outlineLevel="0" collapsed="false">
      <c r="B23" s="112"/>
      <c r="C23" s="113" t="str">
        <f aca="false">'Control Entry'!N$29</f>
        <v/>
      </c>
      <c r="D23" s="113" t="str">
        <f aca="false">'Control Entry'!O$29</f>
        <v/>
      </c>
      <c r="E23" s="114"/>
      <c r="F23" s="115" t="str">
        <f aca="false">IF(ISBLANK('Control Entry'!H$29),"",'Control Entry'!H$29)</f>
        <v/>
      </c>
      <c r="G23" s="116" t="str">
        <f aca="false">IF(ISBLANK('Control Entry'!K$29),"",'Control Entry'!K$29)</f>
        <v/>
      </c>
      <c r="H23" s="116"/>
      <c r="I23" s="116"/>
      <c r="J23" s="117"/>
    </row>
    <row r="24" customFormat="false" ht="39.75" hidden="false" customHeight="true" outlineLevel="0" collapsed="false">
      <c r="B24" s="102"/>
      <c r="C24" s="103" t="str">
        <f aca="false">'Control Entry'!N$30</f>
        <v/>
      </c>
      <c r="D24" s="103" t="str">
        <f aca="false">'Control Entry'!O$30</f>
        <v/>
      </c>
      <c r="E24" s="104"/>
      <c r="F24" s="105" t="str">
        <f aca="false">IF(ISBLANK('Control Entry'!F$30),"",'Control Entry'!F$30)</f>
        <v/>
      </c>
      <c r="G24" s="106" t="str">
        <f aca="false">IF(ISBLANK('Control Entry'!I$30),"",'Control Entry'!I$30)</f>
        <v/>
      </c>
      <c r="H24" s="106"/>
      <c r="I24" s="106"/>
      <c r="J24" s="107"/>
    </row>
    <row r="25" customFormat="false" ht="39.75" hidden="false" customHeight="true" outlineLevel="0" collapsed="false">
      <c r="B25" s="108" t="str">
        <f aca="false">IF(ISBLANK('Control Entry'!D$30),"",'Control Entry'!D$30)</f>
        <v/>
      </c>
      <c r="C25" s="109" t="str">
        <f aca="false">'Control Entry'!N$30</f>
        <v/>
      </c>
      <c r="D25" s="109" t="str">
        <f aca="false">'Control Entry'!O$30</f>
        <v/>
      </c>
      <c r="E25" s="105" t="str">
        <f aca="false">IF(ISBLANK('Control Entry'!E$30),"",'Control Entry'!E$30)</f>
        <v/>
      </c>
      <c r="F25" s="105" t="str">
        <f aca="false">IF(ISBLANK('Control Entry'!G$30),"",'Control Entry'!G$30)</f>
        <v/>
      </c>
      <c r="G25" s="110" t="str">
        <f aca="false">IF(ISBLANK('Control Entry'!J$30),"",'Control Entry'!J$30)</f>
        <v/>
      </c>
      <c r="H25" s="110"/>
      <c r="I25" s="110"/>
      <c r="J25" s="111"/>
    </row>
    <row r="26" customFormat="false" ht="39.75" hidden="false" customHeight="true" outlineLevel="0" collapsed="false">
      <c r="B26" s="112"/>
      <c r="C26" s="113" t="str">
        <f aca="false">'Control Entry'!N$30</f>
        <v/>
      </c>
      <c r="D26" s="113" t="str">
        <f aca="false">'Control Entry'!O$30</f>
        <v/>
      </c>
      <c r="E26" s="114"/>
      <c r="F26" s="115" t="str">
        <f aca="false">IF(ISBLANK('Control Entry'!H$30),"",'Control Entry'!H$30)</f>
        <v/>
      </c>
      <c r="G26" s="116" t="str">
        <f aca="false">IF(ISBLANK('Control Entry'!K$30),"",'Control Entry'!K$30)</f>
        <v/>
      </c>
      <c r="H26" s="116"/>
      <c r="I26" s="116"/>
      <c r="J26" s="117"/>
    </row>
    <row r="27" customFormat="false" ht="39.75" hidden="false" customHeight="true" outlineLevel="0" collapsed="false">
      <c r="B27" s="102"/>
      <c r="C27" s="103" t="str">
        <f aca="false">'Control Entry'!N$31</f>
        <v/>
      </c>
      <c r="D27" s="103" t="str">
        <f aca="false">'Control Entry'!O$31</f>
        <v/>
      </c>
      <c r="E27" s="104"/>
      <c r="F27" s="105" t="str">
        <f aca="false">IF(ISBLANK('Control Entry'!F$31),"",'Control Entry'!F$31)</f>
        <v/>
      </c>
      <c r="G27" s="106" t="str">
        <f aca="false">IF(ISBLANK('Control Entry'!I$31),"",'Control Entry'!I$31)</f>
        <v/>
      </c>
      <c r="H27" s="106"/>
      <c r="I27" s="106"/>
      <c r="J27" s="107"/>
    </row>
    <row r="28" customFormat="false" ht="39.75" hidden="false" customHeight="true" outlineLevel="0" collapsed="false">
      <c r="B28" s="108" t="str">
        <f aca="false">IF(ISBLANK('Control Entry'!D$31),"",'Control Entry'!D$31)</f>
        <v/>
      </c>
      <c r="C28" s="109" t="str">
        <f aca="false">'Control Entry'!N$31</f>
        <v/>
      </c>
      <c r="D28" s="109" t="str">
        <f aca="false">'Control Entry'!O$31</f>
        <v/>
      </c>
      <c r="E28" s="105" t="str">
        <f aca="false">IF(ISBLANK('Control Entry'!E$31),"",'Control Entry'!E$31)</f>
        <v/>
      </c>
      <c r="F28" s="105" t="str">
        <f aca="false">IF(ISBLANK('Control Entry'!G$31),"",'Control Entry'!G$31)</f>
        <v/>
      </c>
      <c r="G28" s="110" t="str">
        <f aca="false">IF(ISBLANK('Control Entry'!J$31),"",'Control Entry'!J$31)</f>
        <v/>
      </c>
      <c r="H28" s="110"/>
      <c r="I28" s="110"/>
      <c r="J28" s="111"/>
    </row>
    <row r="29" customFormat="false" ht="39.75" hidden="false" customHeight="true" outlineLevel="0" collapsed="false">
      <c r="B29" s="112"/>
      <c r="C29" s="113" t="str">
        <f aca="false">'Control Entry'!N$31</f>
        <v/>
      </c>
      <c r="D29" s="113" t="str">
        <f aca="false">'Control Entry'!O$31</f>
        <v/>
      </c>
      <c r="E29" s="114"/>
      <c r="F29" s="115" t="str">
        <f aca="false">IF(ISBLANK('Control Entry'!H$31),"",'Control Entry'!H$31)</f>
        <v/>
      </c>
      <c r="G29" s="116" t="str">
        <f aca="false">IF(ISBLANK('Control Entry'!K$31),"",'Control Entry'!K$31)</f>
        <v/>
      </c>
      <c r="H29" s="116"/>
      <c r="I29" s="116"/>
      <c r="J29" s="117"/>
    </row>
    <row r="30" customFormat="false" ht="39.75" hidden="false" customHeight="true" outlineLevel="0" collapsed="false">
      <c r="B30" s="102"/>
      <c r="C30" s="103" t="str">
        <f aca="false">'Control Entry'!N$32</f>
        <v/>
      </c>
      <c r="D30" s="103" t="str">
        <f aca="false">'Control Entry'!O$32</f>
        <v/>
      </c>
      <c r="E30" s="104"/>
      <c r="F30" s="105" t="str">
        <f aca="false">IF(ISBLANK('Control Entry'!F$32),"",'Control Entry'!F$32)</f>
        <v/>
      </c>
      <c r="G30" s="106" t="str">
        <f aca="false">IF(ISBLANK('Control Entry'!I$32),"",'Control Entry'!I$32)</f>
        <v/>
      </c>
      <c r="H30" s="106"/>
      <c r="I30" s="106"/>
      <c r="J30" s="107"/>
    </row>
    <row r="31" customFormat="false" ht="39.75" hidden="false" customHeight="true" outlineLevel="0" collapsed="false">
      <c r="B31" s="108" t="str">
        <f aca="false">IF(ISBLANK('Control Entry'!D$32),"",'Control Entry'!D$32)</f>
        <v/>
      </c>
      <c r="C31" s="109" t="str">
        <f aca="false">'Control Entry'!N$32</f>
        <v/>
      </c>
      <c r="D31" s="109" t="str">
        <f aca="false">'Control Entry'!O$32</f>
        <v/>
      </c>
      <c r="E31" s="105" t="str">
        <f aca="false">IF(ISBLANK('Control Entry'!E$32),"",'Control Entry'!E$32)</f>
        <v/>
      </c>
      <c r="F31" s="105" t="str">
        <f aca="false">IF(ISBLANK('Control Entry'!G$32),"",'Control Entry'!G$32)</f>
        <v/>
      </c>
      <c r="G31" s="110" t="str">
        <f aca="false">IF(ISBLANK('Control Entry'!J$32),"",'Control Entry'!J$32)</f>
        <v/>
      </c>
      <c r="H31" s="110"/>
      <c r="I31" s="110"/>
      <c r="J31" s="111"/>
    </row>
    <row r="32" customFormat="false" ht="39.75" hidden="false" customHeight="true" outlineLevel="0" collapsed="false">
      <c r="B32" s="112"/>
      <c r="C32" s="113" t="str">
        <f aca="false">'Control Entry'!N$32</f>
        <v/>
      </c>
      <c r="D32" s="113" t="str">
        <f aca="false">'Control Entry'!O$32</f>
        <v/>
      </c>
      <c r="E32" s="114"/>
      <c r="F32" s="115" t="str">
        <f aca="false">IF(ISBLANK('Control Entry'!H$32),"",'Control Entry'!H$32)</f>
        <v/>
      </c>
      <c r="G32" s="116" t="str">
        <f aca="false">IF(ISBLANK('Control Entry'!K$32),"",'Control Entry'!K$32)</f>
        <v/>
      </c>
      <c r="H32" s="116"/>
      <c r="I32" s="116"/>
      <c r="J32" s="117"/>
    </row>
    <row r="33" customFormat="false" ht="39.75" hidden="false" customHeight="true" outlineLevel="0" collapsed="false">
      <c r="B33" s="102"/>
      <c r="C33" s="103" t="str">
        <f aca="false">'Control Entry'!N$33</f>
        <v/>
      </c>
      <c r="D33" s="103" t="str">
        <f aca="false">'Control Entry'!O$33</f>
        <v/>
      </c>
      <c r="E33" s="104"/>
      <c r="F33" s="105" t="str">
        <f aca="false">IF(ISBLANK('Control Entry'!F$33),"",'Control Entry'!F$33)</f>
        <v/>
      </c>
      <c r="G33" s="106" t="str">
        <f aca="false">IF(ISBLANK('Control Entry'!I$33),"",'Control Entry'!I$33)</f>
        <v/>
      </c>
      <c r="H33" s="106"/>
      <c r="I33" s="106"/>
      <c r="J33" s="107"/>
    </row>
    <row r="34" customFormat="false" ht="39.75" hidden="false" customHeight="true" outlineLevel="0" collapsed="false">
      <c r="B34" s="108" t="str">
        <f aca="false">IF(ISBLANK('Control Entry'!D$33),"",'Control Entry'!D$33)</f>
        <v/>
      </c>
      <c r="C34" s="109" t="str">
        <f aca="false">'Control Entry'!N$33</f>
        <v/>
      </c>
      <c r="D34" s="109" t="str">
        <f aca="false">'Control Entry'!O$33</f>
        <v/>
      </c>
      <c r="E34" s="105" t="str">
        <f aca="false">IF(ISBLANK('Control Entry'!E$33),"",'Control Entry'!E$33)</f>
        <v/>
      </c>
      <c r="F34" s="105" t="str">
        <f aca="false">IF(ISBLANK('Control Entry'!G$33),"",'Control Entry'!G$33)</f>
        <v/>
      </c>
      <c r="G34" s="110" t="str">
        <f aca="false">IF(ISBLANK('Control Entry'!J$33),"",'Control Entry'!J$33)</f>
        <v/>
      </c>
      <c r="H34" s="110"/>
      <c r="I34" s="110"/>
      <c r="J34" s="111"/>
    </row>
    <row r="35" customFormat="false" ht="39.75" hidden="false" customHeight="true" outlineLevel="0" collapsed="false">
      <c r="B35" s="112"/>
      <c r="C35" s="113" t="str">
        <f aca="false">'Control Entry'!N$33</f>
        <v/>
      </c>
      <c r="D35" s="113" t="str">
        <f aca="false">'Control Entry'!O$33</f>
        <v/>
      </c>
      <c r="E35" s="114"/>
      <c r="F35" s="115" t="str">
        <f aca="false">IF(ISBLANK('Control Entry'!H$33),"",'Control Entry'!H$33)</f>
        <v/>
      </c>
      <c r="G35" s="116" t="str">
        <f aca="false">IF(ISBLANK('Control Entry'!K$33),"",'Control Entry'!K$33)</f>
        <v/>
      </c>
      <c r="H35" s="116"/>
      <c r="I35" s="116"/>
      <c r="J35" s="117"/>
    </row>
    <row r="36" customFormat="false" ht="39.75" hidden="false" customHeight="true" outlineLevel="0" collapsed="false">
      <c r="B36" s="102"/>
      <c r="C36" s="103" t="str">
        <f aca="false">'Control Entry'!N$34</f>
        <v/>
      </c>
      <c r="D36" s="103" t="str">
        <f aca="false">'Control Entry'!O$34</f>
        <v/>
      </c>
      <c r="E36" s="104"/>
      <c r="F36" s="105" t="str">
        <f aca="false">IF(ISBLANK('Control Entry'!F$34),"",'Control Entry'!F$34)</f>
        <v/>
      </c>
      <c r="G36" s="106" t="str">
        <f aca="false">IF(ISBLANK('Control Entry'!I$34),"",'Control Entry'!I$34)</f>
        <v/>
      </c>
      <c r="H36" s="106"/>
      <c r="I36" s="106"/>
      <c r="J36" s="107"/>
    </row>
    <row r="37" customFormat="false" ht="39.75" hidden="false" customHeight="true" outlineLevel="0" collapsed="false">
      <c r="B37" s="108" t="str">
        <f aca="false">IF(ISBLANK('Control Entry'!D$34),"",'Control Entry'!D$34)</f>
        <v/>
      </c>
      <c r="C37" s="109" t="str">
        <f aca="false">'Control Entry'!N$34</f>
        <v/>
      </c>
      <c r="D37" s="109" t="str">
        <f aca="false">'Control Entry'!O$34</f>
        <v/>
      </c>
      <c r="E37" s="105" t="str">
        <f aca="false">IF(ISBLANK('Control Entry'!E$34),"",'Control Entry'!E$34)</f>
        <v/>
      </c>
      <c r="F37" s="105" t="str">
        <f aca="false">IF(ISBLANK('Control Entry'!G$34),"",'Control Entry'!G$34)</f>
        <v/>
      </c>
      <c r="G37" s="110" t="str">
        <f aca="false">IF(ISBLANK('Control Entry'!J$34),"",'Control Entry'!J$34)</f>
        <v/>
      </c>
      <c r="H37" s="110"/>
      <c r="I37" s="110"/>
      <c r="J37" s="111"/>
    </row>
    <row r="38" customFormat="false" ht="39.75" hidden="false" customHeight="true" outlineLevel="0" collapsed="false">
      <c r="B38" s="112"/>
      <c r="C38" s="113" t="str">
        <f aca="false">'Control Entry'!N$34</f>
        <v/>
      </c>
      <c r="D38" s="113" t="str">
        <f aca="false">'Control Entry'!O$34</f>
        <v/>
      </c>
      <c r="E38" s="114"/>
      <c r="F38" s="115" t="str">
        <f aca="false">IF(ISBLANK('Control Entry'!H$34),"",'Control Entry'!H$34)</f>
        <v/>
      </c>
      <c r="G38" s="116" t="str">
        <f aca="false">IF(ISBLANK('Control Entry'!K$34),"",'Control Entry'!K$34)</f>
        <v/>
      </c>
      <c r="H38" s="116"/>
      <c r="I38" s="116"/>
      <c r="J38" s="117"/>
    </row>
    <row r="39" customFormat="false" ht="39.75" hidden="false" customHeight="true" outlineLevel="0" collapsed="false">
      <c r="B39" s="102"/>
      <c r="C39" s="103" t="str">
        <f aca="false">'Control Entry'!N$35</f>
        <v/>
      </c>
      <c r="D39" s="103" t="str">
        <f aca="false">'Control Entry'!O$35</f>
        <v/>
      </c>
      <c r="E39" s="104"/>
      <c r="F39" s="105" t="str">
        <f aca="false">IF(ISBLANK('Control Entry'!F$35),"",'Control Entry'!F$35)</f>
        <v/>
      </c>
      <c r="G39" s="106" t="str">
        <f aca="false">IF(ISBLANK('Control Entry'!I$35),"",'Control Entry'!I$35)</f>
        <v/>
      </c>
      <c r="H39" s="106"/>
      <c r="I39" s="106"/>
      <c r="J39" s="107"/>
    </row>
    <row r="40" customFormat="false" ht="39.75" hidden="false" customHeight="true" outlineLevel="0" collapsed="false">
      <c r="B40" s="108" t="str">
        <f aca="false">IF(ISBLANK('Control Entry'!D$35),"",'Control Entry'!D$35)</f>
        <v/>
      </c>
      <c r="C40" s="109" t="str">
        <f aca="false">'Control Entry'!N$35</f>
        <v/>
      </c>
      <c r="D40" s="109" t="str">
        <f aca="false">'Control Entry'!O$35</f>
        <v/>
      </c>
      <c r="E40" s="105" t="str">
        <f aca="false">IF(ISBLANK('Control Entry'!E$35),"",'Control Entry'!E$35)</f>
        <v/>
      </c>
      <c r="F40" s="105" t="str">
        <f aca="false">IF(ISBLANK('Control Entry'!G$35),"",'Control Entry'!G$35)</f>
        <v/>
      </c>
      <c r="G40" s="110" t="str">
        <f aca="false">IF(ISBLANK('Control Entry'!J$35),"",'Control Entry'!J$35)</f>
        <v/>
      </c>
      <c r="H40" s="110"/>
      <c r="I40" s="110"/>
      <c r="J40" s="111"/>
    </row>
    <row r="41" customFormat="false" ht="39.75" hidden="false" customHeight="true" outlineLevel="0" collapsed="false">
      <c r="B41" s="112"/>
      <c r="C41" s="113" t="str">
        <f aca="false">'Control Entry'!N$35</f>
        <v/>
      </c>
      <c r="D41" s="113" t="str">
        <f aca="false">'Control Entry'!O$35</f>
        <v/>
      </c>
      <c r="E41" s="114"/>
      <c r="F41" s="115" t="str">
        <f aca="false">IF(ISBLANK('Control Entry'!H$35),"",'Control Entry'!H$35)</f>
        <v/>
      </c>
      <c r="G41" s="116" t="str">
        <f aca="false">IF(ISBLANK('Control Entry'!K$35),"",'Control Entry'!K$35)</f>
        <v/>
      </c>
      <c r="H41" s="116"/>
      <c r="I41" s="116"/>
      <c r="J41" s="117"/>
    </row>
    <row r="42" customFormat="false" ht="39.75" hidden="false" customHeight="true" outlineLevel="0" collapsed="false">
      <c r="B42" s="102"/>
      <c r="C42" s="103" t="str">
        <f aca="false">'Control Entry'!N$36</f>
        <v/>
      </c>
      <c r="D42" s="103" t="str">
        <f aca="false">'Control Entry'!O$36</f>
        <v/>
      </c>
      <c r="E42" s="104"/>
      <c r="F42" s="105" t="str">
        <f aca="false">IF(ISBLANK('Control Entry'!F$36),"",'Control Entry'!F$36)</f>
        <v/>
      </c>
      <c r="G42" s="106" t="str">
        <f aca="false">IF(ISBLANK('Control Entry'!I$36),"",'Control Entry'!I$36)</f>
        <v/>
      </c>
      <c r="H42" s="106"/>
      <c r="I42" s="106"/>
      <c r="J42" s="107"/>
    </row>
    <row r="43" customFormat="false" ht="39.75" hidden="false" customHeight="true" outlineLevel="0" collapsed="false">
      <c r="B43" s="108" t="str">
        <f aca="false">IF(ISBLANK('Control Entry'!D$36),"",'Control Entry'!D$36)</f>
        <v/>
      </c>
      <c r="C43" s="109" t="str">
        <f aca="false">'Control Entry'!N$36</f>
        <v/>
      </c>
      <c r="D43" s="109" t="str">
        <f aca="false">'Control Entry'!O$36</f>
        <v/>
      </c>
      <c r="E43" s="105" t="str">
        <f aca="false">IF(ISBLANK('Control Entry'!E$36),"",'Control Entry'!E$36)</f>
        <v/>
      </c>
      <c r="F43" s="105" t="str">
        <f aca="false">IF(ISBLANK('Control Entry'!G$36),"",'Control Entry'!G$36)</f>
        <v/>
      </c>
      <c r="G43" s="110" t="str">
        <f aca="false">IF(ISBLANK('Control Entry'!J$36),"",'Control Entry'!J$36)</f>
        <v/>
      </c>
      <c r="H43" s="110"/>
      <c r="I43" s="110"/>
      <c r="J43" s="111"/>
    </row>
    <row r="44" customFormat="false" ht="39.75" hidden="false" customHeight="true" outlineLevel="0" collapsed="false">
      <c r="B44" s="112"/>
      <c r="C44" s="113" t="str">
        <f aca="false">'Control Entry'!N$36</f>
        <v/>
      </c>
      <c r="D44" s="113" t="str">
        <f aca="false">'Control Entry'!O$36</f>
        <v/>
      </c>
      <c r="E44" s="114"/>
      <c r="F44" s="115" t="str">
        <f aca="false">IF(ISBLANK('Control Entry'!H$36),"",'Control Entry'!H$36)</f>
        <v/>
      </c>
      <c r="G44" s="116" t="str">
        <f aca="false">IF(ISBLANK('Control Entry'!K$36),"",'Control Entry'!K$36)</f>
        <v/>
      </c>
      <c r="H44" s="116"/>
      <c r="I44" s="116"/>
      <c r="J44" s="117"/>
    </row>
    <row r="45" customFormat="false" ht="39.75" hidden="false" customHeight="true" outlineLevel="0" collapsed="false">
      <c r="B45" s="102"/>
      <c r="C45" s="103" t="str">
        <f aca="false">'Control Entry'!N$37</f>
        <v/>
      </c>
      <c r="D45" s="103" t="str">
        <f aca="false">'Control Entry'!O$37</f>
        <v/>
      </c>
      <c r="E45" s="104"/>
      <c r="F45" s="105" t="str">
        <f aca="false">IF(ISBLANK('Control Entry'!F$37),"",'Control Entry'!F$37)</f>
        <v/>
      </c>
      <c r="G45" s="106" t="str">
        <f aca="false">IF(ISBLANK('Control Entry'!I$37),"",'Control Entry'!I$37)</f>
        <v/>
      </c>
      <c r="H45" s="106"/>
      <c r="I45" s="106"/>
      <c r="J45" s="107"/>
    </row>
    <row r="46" customFormat="false" ht="39.75" hidden="false" customHeight="true" outlineLevel="0" collapsed="false">
      <c r="B46" s="108" t="str">
        <f aca="false">IF(ISBLANK('Control Entry'!D$37),"",'Control Entry'!D$37)</f>
        <v/>
      </c>
      <c r="C46" s="109" t="str">
        <f aca="false">'Control Entry'!N$37</f>
        <v/>
      </c>
      <c r="D46" s="109" t="str">
        <f aca="false">'Control Entry'!O$37</f>
        <v/>
      </c>
      <c r="E46" s="105" t="str">
        <f aca="false">IF(ISBLANK('Control Entry'!E$37),"",'Control Entry'!E$37)</f>
        <v/>
      </c>
      <c r="F46" s="105" t="str">
        <f aca="false">IF(ISBLANK('Control Entry'!G$37),"",'Control Entry'!G$37)</f>
        <v/>
      </c>
      <c r="G46" s="110" t="str">
        <f aca="false">IF(ISBLANK('Control Entry'!J$37),"",'Control Entry'!J$37)</f>
        <v/>
      </c>
      <c r="H46" s="110"/>
      <c r="I46" s="110"/>
      <c r="J46" s="111"/>
    </row>
    <row r="47" customFormat="false" ht="39.75" hidden="false" customHeight="true" outlineLevel="0" collapsed="false">
      <c r="B47" s="112"/>
      <c r="C47" s="113" t="str">
        <f aca="false">'Control Entry'!N$37</f>
        <v/>
      </c>
      <c r="D47" s="113" t="str">
        <f aca="false">'Control Entry'!O$37</f>
        <v/>
      </c>
      <c r="E47" s="114"/>
      <c r="F47" s="115" t="str">
        <f aca="false">IF(ISBLANK('Control Entry'!H$37),"",'Control Entry'!H$37)</f>
        <v/>
      </c>
      <c r="G47" s="116" t="str">
        <f aca="false">IF(ISBLANK('Control Entry'!K$37),"",'Control Entry'!K$37)</f>
        <v/>
      </c>
      <c r="H47" s="116"/>
      <c r="I47" s="116"/>
      <c r="J47" s="117"/>
    </row>
    <row r="48" customFormat="false" ht="39.75" hidden="false" customHeight="true" outlineLevel="0" collapsed="false">
      <c r="B48" s="102"/>
      <c r="C48" s="103" t="str">
        <f aca="false">'Control Entry'!N$38</f>
        <v/>
      </c>
      <c r="D48" s="103" t="str">
        <f aca="false">'Control Entry'!O$38</f>
        <v/>
      </c>
      <c r="E48" s="104"/>
      <c r="F48" s="105" t="str">
        <f aca="false">IF(ISBLANK('Control Entry'!F$38),"",'Control Entry'!F$38)</f>
        <v/>
      </c>
      <c r="G48" s="106" t="str">
        <f aca="false">IF(ISBLANK('Control Entry'!I$38),"",'Control Entry'!I$38)</f>
        <v/>
      </c>
      <c r="H48" s="106"/>
      <c r="I48" s="106"/>
      <c r="J48" s="107"/>
    </row>
    <row r="49" customFormat="false" ht="39.75" hidden="false" customHeight="true" outlineLevel="0" collapsed="false">
      <c r="B49" s="108" t="str">
        <f aca="false">IF(ISBLANK('Control Entry'!D$38),"",'Control Entry'!D$38)</f>
        <v/>
      </c>
      <c r="C49" s="109" t="str">
        <f aca="false">'Control Entry'!N$38</f>
        <v/>
      </c>
      <c r="D49" s="109" t="str">
        <f aca="false">'Control Entry'!O$38</f>
        <v/>
      </c>
      <c r="E49" s="105" t="str">
        <f aca="false">IF(ISBLANK('Control Entry'!E$38),"",'Control Entry'!E$38)</f>
        <v/>
      </c>
      <c r="F49" s="105" t="str">
        <f aca="false">IF(ISBLANK('Control Entry'!G$38),"",'Control Entry'!G$38)</f>
        <v/>
      </c>
      <c r="G49" s="110" t="str">
        <f aca="false">IF(ISBLANK('Control Entry'!J$38),"",'Control Entry'!J$38)</f>
        <v/>
      </c>
      <c r="H49" s="110"/>
      <c r="I49" s="110"/>
      <c r="J49" s="111"/>
    </row>
    <row r="50" customFormat="false" ht="39.75" hidden="false" customHeight="true" outlineLevel="0" collapsed="false">
      <c r="B50" s="112"/>
      <c r="C50" s="113" t="str">
        <f aca="false">'Control Entry'!N$38</f>
        <v/>
      </c>
      <c r="D50" s="113" t="str">
        <f aca="false">'Control Entry'!O$38</f>
        <v/>
      </c>
      <c r="E50" s="114"/>
      <c r="F50" s="115" t="str">
        <f aca="false">IF(ISBLANK('Control Entry'!H$38),"",'Control Entry'!H$38)</f>
        <v/>
      </c>
      <c r="G50" s="116" t="str">
        <f aca="false">IF(ISBLANK('Control Entry'!K$38),"",'Control Entry'!K$38)</f>
        <v/>
      </c>
      <c r="H50" s="116"/>
      <c r="I50" s="116"/>
      <c r="J50" s="117"/>
    </row>
    <row r="52" customFormat="false" ht="24" hidden="false" customHeight="true" outlineLevel="0" collapsed="false">
      <c r="B52" s="120" t="s">
        <v>118</v>
      </c>
      <c r="C52" s="120"/>
      <c r="D52" s="120"/>
      <c r="E52" s="120"/>
      <c r="F52" s="120"/>
      <c r="I52" s="77" t="s">
        <v>119</v>
      </c>
      <c r="J52" s="121" t="str">
        <f aca="false">IF(ISBLANK('Control Entry'!F10),"",'Control Entry'!F10)</f>
        <v>236-900-5279 (SMS only)</v>
      </c>
      <c r="K52" s="78"/>
    </row>
    <row r="54" customFormat="false" ht="12.75" hidden="false" customHeight="false" outlineLevel="0" collapsed="false">
      <c r="B54" s="122" t="s">
        <v>120</v>
      </c>
      <c r="C54" s="123" t="n">
        <f aca="false">'Control Entry'!B3</f>
        <v>45393</v>
      </c>
    </row>
    <row r="55" customFormat="false" ht="22.5" hidden="false" customHeight="false" outlineLevel="0" collapsed="false">
      <c r="B55" s="77"/>
      <c r="C55" s="77"/>
      <c r="D55" s="77"/>
      <c r="E55" s="77"/>
      <c r="F55" s="78"/>
      <c r="G55" s="79"/>
      <c r="H55" s="79"/>
      <c r="I55" s="79"/>
      <c r="J55" s="78"/>
    </row>
    <row r="56" customFormat="false" ht="12.75" hidden="false" customHeight="false" outlineLevel="0" collapsed="false">
      <c r="E56" s="1"/>
    </row>
    <row r="57" customFormat="false" ht="12.75" hidden="false" customHeight="false" outlineLevel="0" collapsed="false">
      <c r="B57" s="124"/>
      <c r="C57" s="125"/>
      <c r="D57" s="125"/>
      <c r="E57" s="125"/>
      <c r="F57" s="126"/>
      <c r="G57" s="126"/>
      <c r="H57" s="126"/>
      <c r="I57" s="126"/>
      <c r="J57" s="126"/>
    </row>
  </sheetData>
  <mergeCells count="50">
    <mergeCell ref="C2:F2"/>
    <mergeCell ref="E3:H3"/>
    <mergeCell ref="E4:H4"/>
    <mergeCell ref="E5:H6"/>
    <mergeCell ref="C7:F8"/>
    <mergeCell ref="H7:H8"/>
    <mergeCell ref="B10:C10"/>
    <mergeCell ref="E10:G10"/>
    <mergeCell ref="L10:M10"/>
    <mergeCell ref="N10:O10"/>
    <mergeCell ref="D12:E12"/>
    <mergeCell ref="D14:E14"/>
    <mergeCell ref="C17:F17"/>
    <mergeCell ref="I17:J17"/>
    <mergeCell ref="L17:M17"/>
    <mergeCell ref="N17:O17"/>
    <mergeCell ref="B19:J19"/>
    <mergeCell ref="G20:I20"/>
    <mergeCell ref="G21:I21"/>
    <mergeCell ref="G22:I22"/>
    <mergeCell ref="G23:I23"/>
    <mergeCell ref="G24:I24"/>
    <mergeCell ref="G25:I25"/>
    <mergeCell ref="G26:I26"/>
    <mergeCell ref="G27:I27"/>
    <mergeCell ref="G28:I28"/>
    <mergeCell ref="G29:I29"/>
    <mergeCell ref="G30:I30"/>
    <mergeCell ref="G31:I31"/>
    <mergeCell ref="G32:I32"/>
    <mergeCell ref="G33:I33"/>
    <mergeCell ref="G34:I34"/>
    <mergeCell ref="G35:I35"/>
    <mergeCell ref="G36:I36"/>
    <mergeCell ref="G37:I37"/>
    <mergeCell ref="G38:I38"/>
    <mergeCell ref="G39:I39"/>
    <mergeCell ref="G40:I40"/>
    <mergeCell ref="G41:I41"/>
    <mergeCell ref="G42:I42"/>
    <mergeCell ref="G43:I43"/>
    <mergeCell ref="G44:I44"/>
    <mergeCell ref="G45:I45"/>
    <mergeCell ref="G46:I46"/>
    <mergeCell ref="G47:I47"/>
    <mergeCell ref="G48:I48"/>
    <mergeCell ref="G49:I49"/>
    <mergeCell ref="G50:I50"/>
    <mergeCell ref="B52:F52"/>
    <mergeCell ref="F57:J57"/>
  </mergeCells>
  <printOptions headings="false" gridLines="false" gridLinesSet="true" horizontalCentered="true" verticalCentered="true"/>
  <pageMargins left="0.39375" right="0.39375" top="0.39375" bottom="0.393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docProps/app.xml><?xml version="1.0" encoding="utf-8"?>
<Properties xmlns="http://schemas.openxmlformats.org/officeDocument/2006/extended-properties" xmlns:vt="http://schemas.openxmlformats.org/officeDocument/2006/docPropsVTypes">
  <Template/>
  <TotalTime>5</TotalTime>
  <Application>LibreOffice/7.6.4.1$MacOSX_AARCH64 LibreOffice_project/e19e193f88cd6c0525a17fb7a176ed8e6a3e2aa1</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1997-11-12T04:43:39Z</dcterms:created>
  <dc:creator>Stephen Hinde</dc:creator>
  <dc:description/>
  <dc:language>en-CA</dc:language>
  <cp:lastModifiedBy>Dara Poon</cp:lastModifiedBy>
  <cp:lastPrinted>2026-04-18T00:12:37Z</cp:lastPrinted>
  <dcterms:modified xsi:type="dcterms:W3CDTF">2026-04-22T16:08:10Z</dcterms:modified>
  <cp:revision>2</cp:revision>
  <dc:subject/>
  <dc:title/>
</cp:coreProperties>
</file>

<file path=docProps/custom.xml><?xml version="1.0" encoding="utf-8"?>
<Properties xmlns="http://schemas.openxmlformats.org/officeDocument/2006/custom-properties" xmlns:vt="http://schemas.openxmlformats.org/officeDocument/2006/docPropsVTypes"/>
</file>