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fullCalcOnLoad="1" refMode="R1C1"/>
</workbook>
</file>

<file path=xl/calcChain.xml><?xml version="1.0" encoding="utf-8"?>
<calcChain xmlns="http://schemas.openxmlformats.org/spreadsheetml/2006/main">
  <c r="C1" i="1"/>
  <c r="B2" s="1"/>
  <c r="J13"/>
  <c r="E51" i="2"/>
  <c r="E20"/>
  <c r="I10" i="1"/>
  <c r="J10" s="1"/>
  <c r="L10" s="1"/>
  <c r="C5" i="2" s="1"/>
  <c r="I11" i="1"/>
  <c r="I12"/>
  <c r="I13"/>
  <c r="I14"/>
  <c r="J14"/>
  <c r="I15"/>
  <c r="J15"/>
  <c r="I16"/>
  <c r="J16"/>
  <c r="I17"/>
  <c r="J17"/>
  <c r="I18"/>
  <c r="J18"/>
  <c r="I19"/>
  <c r="J19"/>
  <c r="K19"/>
  <c r="B31" i="2" s="1"/>
  <c r="L19" i="1"/>
  <c r="C32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B46" i="2" s="1"/>
  <c r="L24" i="1"/>
  <c r="C46" i="2" s="1"/>
  <c r="I25" i="1"/>
  <c r="J25"/>
  <c r="K25"/>
  <c r="B48" i="2" s="1"/>
  <c r="L25" i="1"/>
  <c r="C48" i="2" s="1"/>
  <c r="I26" i="1"/>
  <c r="J26"/>
  <c r="K26"/>
  <c r="B51" i="2" s="1"/>
  <c r="L26" i="1"/>
  <c r="C53" i="2" s="1"/>
  <c r="I27" i="1"/>
  <c r="J27"/>
  <c r="K27"/>
  <c r="B56" i="2" s="1"/>
  <c r="L27" i="1"/>
  <c r="C54" i="2" s="1"/>
  <c r="I28" i="1"/>
  <c r="J28"/>
  <c r="K28"/>
  <c r="B58" i="2" s="1"/>
  <c r="L28" i="1"/>
  <c r="C59" i="2" s="1"/>
  <c r="I29" i="1"/>
  <c r="J29"/>
  <c r="K29"/>
  <c r="B61" i="2" s="1"/>
  <c r="L29" i="1"/>
  <c r="C61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C58"/>
  <c r="D58"/>
  <c r="E58"/>
  <c r="E59"/>
  <c r="E60"/>
  <c r="A61"/>
  <c r="D61"/>
  <c r="E61"/>
  <c r="N61"/>
  <c r="E62"/>
  <c r="K10" i="1" l="1"/>
  <c r="K13" s="1"/>
  <c r="J12"/>
  <c r="C49" i="2"/>
  <c r="C31"/>
  <c r="C57"/>
  <c r="C50"/>
  <c r="C30"/>
  <c r="J11" i="1"/>
  <c r="L11" s="1"/>
  <c r="C6" i="2" s="1"/>
  <c r="B30"/>
  <c r="B50"/>
  <c r="C56"/>
  <c r="B57"/>
  <c r="B49"/>
  <c r="C60"/>
  <c r="B55"/>
  <c r="C4"/>
  <c r="C55"/>
  <c r="B47"/>
  <c r="B54"/>
  <c r="B52"/>
  <c r="C47"/>
  <c r="B60"/>
  <c r="C52"/>
  <c r="K17" i="1"/>
  <c r="B26" i="2" s="1"/>
  <c r="L17" i="1"/>
  <c r="K14"/>
  <c r="L14"/>
  <c r="B62" i="2"/>
  <c r="B59"/>
  <c r="L16" i="1"/>
  <c r="C62" i="2"/>
  <c r="B53"/>
  <c r="C51"/>
  <c r="B32"/>
  <c r="B5"/>
  <c r="K18" i="1"/>
  <c r="L12"/>
  <c r="K11"/>
  <c r="B3" i="2"/>
  <c r="K16" i="1"/>
  <c r="C3" i="2"/>
  <c r="L18" i="1"/>
  <c r="L15"/>
  <c r="B12" i="2"/>
  <c r="B13"/>
  <c r="B14"/>
  <c r="K12" i="1"/>
  <c r="K15"/>
  <c r="L13"/>
  <c r="B4" i="2" l="1"/>
  <c r="C7"/>
  <c r="C8"/>
  <c r="B24"/>
  <c r="B25"/>
  <c r="B27"/>
  <c r="B28"/>
  <c r="B29"/>
  <c r="B16"/>
  <c r="B17"/>
  <c r="B15"/>
  <c r="B20"/>
  <c r="C29"/>
  <c r="C28"/>
  <c r="C27"/>
  <c r="B7"/>
  <c r="B6"/>
  <c r="B8"/>
  <c r="C26"/>
  <c r="C24"/>
  <c r="C25"/>
  <c r="C10"/>
  <c r="C11"/>
  <c r="C9"/>
  <c r="C17"/>
  <c r="C20"/>
  <c r="C15"/>
  <c r="C16"/>
  <c r="C18"/>
  <c r="C19"/>
  <c r="B23"/>
  <c r="B22"/>
  <c r="B21"/>
  <c r="C22"/>
  <c r="C21"/>
  <c r="C23"/>
  <c r="B9"/>
  <c r="B10"/>
  <c r="B11"/>
  <c r="B18"/>
  <c r="B19"/>
  <c r="C12"/>
  <c r="C13"/>
  <c r="C14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<sst xmlns="http://schemas.openxmlformats.org/spreadsheetml/2006/main" count="107" uniqueCount="79">
  <si>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</si>
  <si>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</si>
  <si>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</si>
  <si>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</si>
  <si>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</si>
  <si>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</si>
  <si>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</si>
  <si>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</si>
  <si>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</si>
  <si>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</si>
  <si>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</si>
  <si>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</si>
  <si>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</si>
  <si>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</si>
  <si>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</si>
  <si>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</si>
  <si>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</si>
  <si>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</si>
  <si>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</si>
  <si>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</si>
  <si>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</si>
  <si>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</si>
  <si>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</si>
  <si>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</si>
  <si>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</si>
  <si>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</si>
  <si>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</si>
  <si>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</si>
  <si>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</si>
  <si>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</si>
  <si>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</si>
  <si>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</si>
  <si>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</si>
  <si>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</si>
  <si>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</si>
  <si>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</si>
  <si>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</si>
  <si>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</si>
  <si>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</si>
  <si>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</si>
  <si>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</si>
  <si>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</si>
  <si>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</si>
  <si>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</si>
  <si>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</si>
  <si>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</si>
  <si>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</si>
  <si>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</si>
  <si>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</si>
  <si>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</si>
  <si>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</si>
  <si>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</si>
  <si>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</si>
  <si>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</si>
  <si>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</si>
  <si>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</si>
  <si>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</si>
  <si>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</si>
  <si>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</si>
  <si>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</si>
  <si>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</si>
  <si>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</si>
  <si>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</si>
  <si>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</si>
  <si>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</si>
  <si>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</si>
  <si>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</si>
  <si>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</si>
  <si>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</si>
  <si>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</si>
  <si>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</si>
  <si>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</si>
  <si>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</si>
  <si>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</si>
  <si>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P167</t>
  </si>
  <si>
    <t>Kingsway and Westwood</t>
  </si>
  <si>
    <t>Blanchard Chapel</t>
  </si>
  <si>
    <t>Shaugnessy and McAlister</t>
  </si>
  <si>
    <t>Bellingham Chuckanut Permanent #163</t>
  </si>
</sst>
</file>

<file path=xl/styles.xml><?xml version="1.0" encoding="utf-8"?>
<styleSheet xmlns="http://schemas.openxmlformats.org/spreadsheetml/2006/main">
  <numFmts count="5">
    <numFmt numFmtId="174" formatCode="dd/mmm/yy\ hh:mm\ AM/PM"/>
    <numFmt numFmtId="176" formatCode="d/mmm/yy"/>
    <numFmt numFmtId="177" formatCode="dddd"/>
    <numFmt numFmtId="178" formatCode="0.0"/>
    <numFmt numFmtId="179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74" fontId="0" fillId="0" borderId="0" xfId="0" applyNumberFormat="1" applyBorder="1"/>
    <xf numFmtId="17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77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vertical="center"/>
    </xf>
    <xf numFmtId="178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79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49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zoomScale="125" workbookViewId="0">
      <selection activeCell="F3" sqref="F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3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3" t="s">
        <v>6</v>
      </c>
    </row>
    <row r="3" spans="1:12" ht="13.5" thickBot="1">
      <c r="A3" s="40" t="s">
        <v>16</v>
      </c>
      <c r="B3" s="102" t="s">
        <v>78</v>
      </c>
      <c r="C3" s="45"/>
      <c r="D3" s="4"/>
      <c r="E3" s="4"/>
      <c r="F3" s="4"/>
      <c r="G3" s="4"/>
      <c r="H3" s="5"/>
    </row>
    <row r="4" spans="1:12">
      <c r="A4" s="40" t="s">
        <v>17</v>
      </c>
      <c r="B4" s="99" t="s">
        <v>74</v>
      </c>
      <c r="C4" s="86"/>
      <c r="D4" s="93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3" t="s">
        <v>73</v>
      </c>
    </row>
    <row r="6" spans="1:12" ht="13.5" thickBot="1">
      <c r="A6" s="36" t="s">
        <v>19</v>
      </c>
      <c r="B6" s="37">
        <v>0</v>
      </c>
      <c r="D6" s="93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4" t="s">
        <v>2</v>
      </c>
      <c r="G9" s="16" t="s">
        <v>0</v>
      </c>
      <c r="H9" s="95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0" t="s">
        <v>75</v>
      </c>
      <c r="F10" s="101"/>
      <c r="G10" s="88"/>
      <c r="H10" s="89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102.5</v>
      </c>
      <c r="E11" s="100" t="s">
        <v>76</v>
      </c>
      <c r="F11" s="101"/>
      <c r="G11" s="88"/>
      <c r="H11" s="89"/>
      <c r="I11">
        <f>IF(ISBLANK(Distance),"",IF(Distance&gt;1000,(Distance-1000)/26+33.0847,(IF(Distance&gt;600,(Distance-600)/28+18.799,(IF(Distance&gt;400,(Distance-400)/30+12.1324,(IF(Distance&gt;200,(Distance-200)/32+5.8824,Distance/34))))))))</f>
        <v>3.0147058823529411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6.833333333333333</v>
      </c>
      <c r="K11" s="8">
        <f>IF(ISBLANK(Distance),"",Open_time Control_1+(INT(Open)&amp;":"&amp;IF(ROUND(((Open-INT(Open))*60),0)&lt;10,0,"")&amp;ROUND(((Open-INT(Open))*60),0)))</f>
        <v>0.12569444444444444</v>
      </c>
      <c r="L11" s="8">
        <f>IF(ISBLANK(Distance),"",Open_time Control_1+(INT(Close)&amp;":"&amp;IF(ROUND(((Close-INT(Close))*60),0)&lt;10,0,"")&amp;ROUND(((Close-INT(Close))*60),0)))</f>
        <v>0.28472222222222221</v>
      </c>
    </row>
    <row r="12" spans="1:12">
      <c r="C12" s="6" t="s">
        <v>29</v>
      </c>
      <c r="D12" s="43">
        <v>204.8</v>
      </c>
      <c r="E12" s="100" t="s">
        <v>77</v>
      </c>
      <c r="F12" s="101"/>
      <c r="G12" s="88"/>
      <c r="H12" s="89"/>
      <c r="I12">
        <f>IF(ISBLANK(Distance),"",IF(Distance&gt;1000,(Distance-1000)/26+33.0847,(IF(Distance&gt;600,(Distance-600)/28+18.799,(IF(Distance&gt;400,(Distance-400)/30+12.1324,(IF(Distance&gt;200,(Distance-200)/32+5.8824,Distance/34))))))))</f>
        <v>6.0324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13.653333333333334</v>
      </c>
      <c r="K12" s="8">
        <f>IF(ISBLANK(Distance),"",Open_time Control_1+(INT(Open)&amp;":"&amp;IF(ROUND(((Open-INT(Open))*60),0)&lt;10,0,"")&amp;ROUND(((Open-INT(Open))*60),0)))</f>
        <v>0.25138888888888888</v>
      </c>
      <c r="L12" s="8">
        <f>IF(ISBLANK(Distance),"",Open_time Control_1+(INT(Close)&amp;":"&amp;IF(ROUND(((Close-INT(Close))*60),0)&lt;10,0,"")&amp;ROUND(((Close-INT(Close))*60),0)))</f>
        <v>0.56874999999999998</v>
      </c>
    </row>
    <row r="13" spans="1:12">
      <c r="C13" s="6" t="s">
        <v>30</v>
      </c>
      <c r="D13" s="43"/>
      <c r="E13" s="100"/>
      <c r="F13" s="101"/>
      <c r="G13" s="101"/>
      <c r="H13" s="89"/>
      <c r="I13" t="str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/>
      </c>
      <c r="J13" t="str">
        <f t="shared" si="0"/>
        <v/>
      </c>
      <c r="K13" s="8" t="str">
        <f>IF(ISBLANK(Distance),"",Open_time Control_1+(INT(Open)&amp;":"&amp;IF(ROUND(((Open-INT(Open))*60),0)&lt;10,0,"")&amp;ROUND(((Open-INT(Open))*60),0)))</f>
        <v/>
      </c>
      <c r="L13" s="8" t="str">
        <f>IF(ISBLANK(Distance),"",Open_time Control_1+(INT(Close)&amp;":"&amp;IF(ROUND(((Close-INT(Close))*60),0)&lt;10,0,"")&amp;ROUND(((Close-INT(Close))*60),0)))</f>
        <v/>
      </c>
    </row>
    <row r="14" spans="1:12">
      <c r="C14" s="6" t="s">
        <v>31</v>
      </c>
      <c r="D14" s="43"/>
      <c r="E14" s="100"/>
      <c r="F14" s="101"/>
      <c r="G14" s="88"/>
      <c r="H14" s="89"/>
      <c r="I14" t="str">
        <f t="shared" si="1"/>
        <v/>
      </c>
      <c r="J14" t="str">
        <f t="shared" si="0"/>
        <v/>
      </c>
      <c r="K14" s="8" t="str">
        <f>IF(ISBLANK(Distance),"",Open_time Control_1+(INT(Open)&amp;":"&amp;IF(ROUND(((Open-INT(Open))*60),0)&lt;10,0,"")&amp;ROUND(((Open-INT(Open))*60),0)))</f>
        <v/>
      </c>
      <c r="L14" s="8" t="str">
        <f>IF(ISBLANK(Distance),"",Open_time Control_1+(INT(Close)&amp;":"&amp;IF(ROUND(((Close-INT(Close))*60),0)&lt;10,0,"")&amp;ROUND(((Close-INT(Close))*60),0)))</f>
        <v/>
      </c>
    </row>
    <row r="15" spans="1:12">
      <c r="C15" s="6" t="s">
        <v>32</v>
      </c>
      <c r="D15" s="43"/>
      <c r="E15" s="100"/>
      <c r="F15" s="101"/>
      <c r="G15" s="88"/>
      <c r="H15" s="89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3"/>
      <c r="E16" s="100"/>
      <c r="F16" s="101"/>
      <c r="G16" s="88"/>
      <c r="H16" s="89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100"/>
      <c r="F17" s="101"/>
      <c r="G17" s="88"/>
      <c r="H17" s="89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100"/>
      <c r="F18" s="88"/>
      <c r="G18" s="88"/>
      <c r="H18" s="89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8"/>
      <c r="G19" s="88"/>
      <c r="H19" s="89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8"/>
      <c r="G20" s="88"/>
      <c r="H20" s="89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8"/>
      <c r="G21" s="88"/>
      <c r="H21" s="89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8"/>
      <c r="G22" s="88"/>
      <c r="H22" s="89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8"/>
      <c r="G23" s="88"/>
      <c r="H23" s="89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8"/>
      <c r="G24" s="88"/>
      <c r="H24" s="89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8"/>
      <c r="G25" s="88"/>
      <c r="H25" s="89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8"/>
      <c r="G26" s="88"/>
      <c r="H26" s="89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8"/>
      <c r="G27" s="88"/>
      <c r="H27" s="89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8"/>
      <c r="G28" s="88"/>
      <c r="H28" s="89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0"/>
      <c r="G29" s="90"/>
      <c r="H29" s="9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6" t="s">
        <v>3</v>
      </c>
    </row>
    <row r="31" spans="3:12">
      <c r="D31" s="97" t="s">
        <v>7</v>
      </c>
    </row>
    <row r="32" spans="3:12">
      <c r="D32" s="98">
        <v>0</v>
      </c>
      <c r="E32" t="s">
        <v>8</v>
      </c>
      <c r="G32" t="s">
        <v>9</v>
      </c>
    </row>
    <row r="33" spans="4:8">
      <c r="D33" s="96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6" t="s">
        <v>4</v>
      </c>
    </row>
    <row r="37" spans="4:8">
      <c r="D37" s="97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zoomScale="75" zoomScaleNormal="75" workbookViewId="0">
      <selection activeCell="O10" sqref="O10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Kingsway and Westwood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2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0.12569444444444444</v>
      </c>
      <c r="C6" s="17">
        <f>Control_2 Close_time</f>
        <v>0.28472222222222221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102.5</v>
      </c>
      <c r="B7" s="19">
        <f>Control_2 Open_time</f>
        <v>0.12569444444444444</v>
      </c>
      <c r="C7" s="19">
        <f>Control_2 Close_time</f>
        <v>0.28472222222222221</v>
      </c>
      <c r="D7" s="30" t="str">
        <f>IF(ISBLANK(Locale Control_2),"",Locale Control_2)</f>
        <v>Blanchard Chapel</v>
      </c>
      <c r="E7" s="30" t="str">
        <f>IF(ISBLANK(Control_2 Establishment_2),"",Control_2 Establishment_2)</f>
        <v/>
      </c>
      <c r="F7" s="27"/>
      <c r="G7" s="26"/>
      <c r="K7" s="46"/>
    </row>
    <row r="8" spans="1:20" ht="36" customHeight="1" thickBot="1">
      <c r="A8" s="33"/>
      <c r="B8" s="20">
        <f>Control_2 Open_time</f>
        <v>0.12569444444444444</v>
      </c>
      <c r="C8" s="20">
        <f>Control_2 Close_time</f>
        <v>0.28472222222222221</v>
      </c>
      <c r="D8" s="21"/>
      <c r="E8" s="92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0.25138888888888888</v>
      </c>
      <c r="C9" s="17">
        <f>Control_3 Close_time</f>
        <v>0.56874999999999998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204.8</v>
      </c>
      <c r="B10" s="19">
        <f>Control_3 Open_time</f>
        <v>0.25138888888888888</v>
      </c>
      <c r="C10" s="19">
        <f>Control_3 Close_time</f>
        <v>0.56874999999999998</v>
      </c>
      <c r="D10" s="30" t="str">
        <f>IF(ISBLANK(Locale Control_3),"",Locale Control_3)</f>
        <v>Shaugnessy and McAlister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Bellingham Chuckanut Permanent #163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0.25138888888888888</v>
      </c>
      <c r="C11" s="20">
        <f>Control_3 Close_time</f>
        <v>0.56874999999999998</v>
      </c>
      <c r="D11" s="21"/>
      <c r="E11" s="92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 t="str">
        <f>Control_4 Open_time</f>
        <v/>
      </c>
      <c r="C12" s="17" t="str">
        <f>Control_4 Close_time</f>
        <v/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 t="str">
        <f>IF(ISBLANK(Distance Control_4),"",Control_4 Distance)</f>
        <v/>
      </c>
      <c r="B13" s="19" t="str">
        <f>Control_4 Open_time</f>
        <v/>
      </c>
      <c r="C13" s="19" t="str">
        <f>Control_4 Close_time</f>
        <v/>
      </c>
      <c r="D13" s="30" t="str">
        <f>IF(ISBLANK(Locale Control_4),"",Locale Control_4)</f>
        <v/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 t="str">
        <f>Control_4 Open_time</f>
        <v/>
      </c>
      <c r="C14" s="20" t="str">
        <f>Control_4 Close_time</f>
        <v/>
      </c>
      <c r="D14" s="21"/>
      <c r="E14" s="92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 t="str">
        <f>Control_5 Open_time</f>
        <v/>
      </c>
      <c r="C15" s="17" t="str">
        <f>Control_5 Close_time</f>
        <v/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 t="str">
        <f>IF(ISBLANK(Distance Control_5),"",Control_5 Distance)</f>
        <v/>
      </c>
      <c r="B16" s="19" t="str">
        <f>Control_5 Open_time</f>
        <v/>
      </c>
      <c r="C16" s="19" t="str">
        <f>Control_5 Close_time</f>
        <v/>
      </c>
      <c r="D16" s="30" t="str">
        <f>IF(ISBLANK(Locale Control_5),"",Locale Control_5)</f>
        <v/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 t="str">
        <f>Control_5 Open_time</f>
        <v/>
      </c>
      <c r="C17" s="20" t="str">
        <f>Control_5 Close_time</f>
        <v/>
      </c>
      <c r="D17" s="21"/>
      <c r="E17" s="92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 t="str">
        <f>Control_5 Open_time</f>
        <v/>
      </c>
      <c r="C20" s="20" t="str">
        <f>Control_5 Close_time</f>
        <v/>
      </c>
      <c r="D20" s="21"/>
      <c r="E20" s="92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2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2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2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>P167</v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2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4" t="s">
        <v>48</v>
      </c>
      <c r="B33" s="25" t="s">
        <v>23</v>
      </c>
      <c r="C33" s="25" t="s">
        <v>24</v>
      </c>
      <c r="D33" s="25" t="s">
        <v>22</v>
      </c>
      <c r="E33" s="25" t="s">
        <v>49</v>
      </c>
      <c r="F33" s="25" t="s">
        <v>50</v>
      </c>
      <c r="G33" s="24" t="s">
        <v>51</v>
      </c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1"/>
      <c r="B34" s="17"/>
      <c r="C34" s="17"/>
      <c r="D34" s="18"/>
      <c r="E34" s="30"/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2"/>
      <c r="B35" s="19"/>
      <c r="C35" s="19"/>
      <c r="D35" s="30"/>
      <c r="E35" s="30"/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thickBot="1">
      <c r="A36" s="33"/>
      <c r="B36" s="20"/>
      <c r="C36" s="20"/>
      <c r="D36" s="21"/>
      <c r="E36" s="92"/>
      <c r="F36" s="29"/>
      <c r="G36" s="28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1"/>
      <c r="B37" s="17"/>
      <c r="C37" s="17"/>
      <c r="D37" s="22"/>
      <c r="E37" s="30"/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2"/>
      <c r="B38" s="19"/>
      <c r="C38" s="19"/>
      <c r="D38" s="30"/>
      <c r="E38" s="30"/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thickBot="1">
      <c r="A39" s="33"/>
      <c r="B39" s="20"/>
      <c r="C39" s="20"/>
      <c r="D39" s="21"/>
      <c r="E39" s="92"/>
      <c r="F39" s="29"/>
      <c r="G39" s="28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1"/>
      <c r="B40" s="17"/>
      <c r="C40" s="17"/>
      <c r="D40" s="22"/>
      <c r="E40" s="30"/>
      <c r="F40" s="27"/>
      <c r="G40" s="26"/>
      <c r="J40" s="52" t="str">
        <f>IF(ISBLANK(Brevet_Description),"",Brevet_Description)</f>
        <v>Bellingham Chuckanut Permanent #163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2"/>
      <c r="B41" s="19"/>
      <c r="C41" s="19"/>
      <c r="D41" s="30"/>
      <c r="E41" s="30"/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3"/>
      <c r="B42" s="20"/>
      <c r="C42" s="20"/>
      <c r="D42" s="21"/>
      <c r="E42" s="92"/>
      <c r="F42" s="29"/>
      <c r="G42" s="28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1"/>
      <c r="B43" s="17"/>
      <c r="C43" s="17"/>
      <c r="D43" s="22"/>
      <c r="E43" s="30"/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2"/>
      <c r="B44" s="19"/>
      <c r="C44" s="19"/>
      <c r="D44" s="30"/>
      <c r="E44" s="30"/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3"/>
      <c r="B45" s="20"/>
      <c r="C45" s="20"/>
      <c r="D45" s="21"/>
      <c r="E45" s="92"/>
      <c r="F45" s="29"/>
      <c r="G45" s="28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2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2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2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2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2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>P167</v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2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2017-08-31T03:49:02Z</dcterms:modified>
</cp:coreProperties>
</file>