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95" windowWidth="27225" windowHeight="21840" activeTab="1"/>
  </bookViews>
  <sheets>
    <sheet name="Control Entry" sheetId="1" r:id="rId1"/>
    <sheet name="Control Sheet" sheetId="2" r:id="rId2"/>
  </sheets>
  <definedNames>
    <definedName name="Address_1">#REF!</definedName>
    <definedName name="Address_2">#REF!</definedName>
    <definedName name="Address_3">#REF!</definedName>
    <definedName name="Address_4">#REF!</definedName>
    <definedName name="Area_Code_f">#REF!</definedName>
    <definedName name="Area_Code_h">#REF!</definedName>
    <definedName name="Area_Code_w">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#REF!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#REF!</definedName>
    <definedName name="Distance">'Control Entry'!$D$10:$D$29</definedName>
    <definedName name="email">#REF!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irst_Name">#REF!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Count" hidden="1">6</definedName>
    <definedName name="Initial">#REF!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#REF!</definedName>
    <definedName name="_xlnm.Print_Titles" localSheetId="1">'Control Sheet'!$1:$2</definedName>
    <definedName name="Province_State">#REF!</definedName>
    <definedName name="Start_date">'Control Entry'!$B$5</definedName>
    <definedName name="Start_time">'Control Entry'!$B$6</definedName>
    <definedName name="surname">#REF!</definedName>
    <definedName name="Telephone_f">#REF!</definedName>
    <definedName name="Telephone_h">#REF!</definedName>
    <definedName name="Telephone_w">#REF!</definedName>
  </definedNames>
  <calcPr calcId="125725" fullCalcOnLoad="1" concurrentCalc="0"/>
</workbook>
</file>

<file path=xl/calcChain.xml><?xml version="1.0" encoding="utf-8"?>
<calcChain xmlns="http://schemas.openxmlformats.org/spreadsheetml/2006/main">
  <c r="E44" i="2"/>
  <c r="I10" i="1"/>
  <c r="K10"/>
  <c r="C1"/>
  <c r="J13"/>
  <c r="L13"/>
  <c r="C44" i="2"/>
  <c r="I13" i="1"/>
  <c r="K13"/>
  <c r="B44" i="2"/>
  <c r="E43"/>
  <c r="D43"/>
  <c r="C43"/>
  <c r="B43"/>
  <c r="A43"/>
  <c r="E42"/>
  <c r="C42"/>
  <c r="B42"/>
  <c r="E41"/>
  <c r="J12" i="1"/>
  <c r="L12"/>
  <c r="C41" i="2"/>
  <c r="I12" i="1"/>
  <c r="K12"/>
  <c r="B41" i="2"/>
  <c r="E40"/>
  <c r="D40"/>
  <c r="C40"/>
  <c r="B40"/>
  <c r="A40"/>
  <c r="E39"/>
  <c r="C39"/>
  <c r="B39"/>
  <c r="E38"/>
  <c r="J11" i="1"/>
  <c r="L11"/>
  <c r="C38" i="2"/>
  <c r="I11" i="1"/>
  <c r="K11"/>
  <c r="B38" i="2"/>
  <c r="E37"/>
  <c r="D37"/>
  <c r="C37"/>
  <c r="B37"/>
  <c r="A37"/>
  <c r="E36"/>
  <c r="C36"/>
  <c r="B36"/>
  <c r="E35"/>
  <c r="J10" i="1"/>
  <c r="L10"/>
  <c r="C35" i="2"/>
  <c r="B35"/>
  <c r="E34"/>
  <c r="D34"/>
  <c r="C34"/>
  <c r="B34"/>
  <c r="A34"/>
  <c r="E33"/>
  <c r="C33"/>
  <c r="B33"/>
  <c r="E51"/>
  <c r="E20"/>
  <c r="B2" i="1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B3" i="2"/>
  <c r="C3"/>
  <c r="E3"/>
  <c r="A4"/>
  <c r="B4"/>
  <c r="C4"/>
  <c r="D4"/>
  <c r="E4"/>
  <c r="B5"/>
  <c r="C5"/>
  <c r="E5"/>
  <c r="B6"/>
  <c r="C6"/>
  <c r="E6"/>
  <c r="A7"/>
  <c r="B7"/>
  <c r="C7"/>
  <c r="D7"/>
  <c r="E7"/>
  <c r="B8"/>
  <c r="C8"/>
  <c r="E8"/>
  <c r="B9"/>
  <c r="C9"/>
  <c r="E9"/>
  <c r="A10"/>
  <c r="B10"/>
  <c r="C10"/>
  <c r="D10"/>
  <c r="E10"/>
  <c r="J10"/>
  <c r="B11"/>
  <c r="C11"/>
  <c r="E11"/>
  <c r="B12"/>
  <c r="C12"/>
  <c r="E12"/>
  <c r="A13"/>
  <c r="B13"/>
  <c r="C13"/>
  <c r="D13"/>
  <c r="E13"/>
  <c r="B14"/>
  <c r="C14"/>
  <c r="E14"/>
  <c r="B15"/>
  <c r="C15"/>
  <c r="E15"/>
  <c r="A16"/>
  <c r="B16"/>
  <c r="C16"/>
  <c r="D16"/>
  <c r="E16"/>
  <c r="B17"/>
  <c r="C17"/>
  <c r="E17"/>
  <c r="B18"/>
  <c r="C18"/>
  <c r="E18"/>
  <c r="A19"/>
  <c r="B19"/>
  <c r="C19"/>
  <c r="D19"/>
  <c r="E19"/>
  <c r="B20"/>
  <c r="C20"/>
  <c r="B21"/>
  <c r="C21"/>
  <c r="E21"/>
  <c r="A22"/>
  <c r="B22"/>
  <c r="C22"/>
  <c r="D22"/>
  <c r="E22"/>
  <c r="B23"/>
  <c r="C23"/>
  <c r="E23"/>
  <c r="K23"/>
  <c r="B24"/>
  <c r="C24"/>
  <c r="E24"/>
  <c r="A25"/>
  <c r="B25"/>
  <c r="C25"/>
  <c r="D25"/>
  <c r="E25"/>
  <c r="B26"/>
  <c r="C26"/>
  <c r="E26"/>
  <c r="B27"/>
  <c r="C27"/>
  <c r="E27"/>
  <c r="A28"/>
  <c r="B28"/>
  <c r="C28"/>
  <c r="D28"/>
  <c r="E28"/>
  <c r="B29"/>
  <c r="C29"/>
  <c r="E29"/>
  <c r="B30"/>
  <c r="C30"/>
  <c r="E30"/>
  <c r="A31"/>
  <c r="B31"/>
  <c r="C31"/>
  <c r="D31"/>
  <c r="E31"/>
  <c r="N31"/>
  <c r="B32"/>
  <c r="C32"/>
  <c r="E32"/>
  <c r="J40"/>
  <c r="A46"/>
  <c r="B46"/>
  <c r="C46"/>
  <c r="D46"/>
  <c r="E46"/>
  <c r="B47"/>
  <c r="C47"/>
  <c r="E47"/>
  <c r="B48"/>
  <c r="C48"/>
  <c r="E48"/>
  <c r="A49"/>
  <c r="B49"/>
  <c r="C49"/>
  <c r="D49"/>
  <c r="E49"/>
  <c r="B50"/>
  <c r="C50"/>
  <c r="E50"/>
  <c r="B51"/>
  <c r="C51"/>
  <c r="A52"/>
  <c r="B52"/>
  <c r="C52"/>
  <c r="D52"/>
  <c r="E52"/>
  <c r="B53"/>
  <c r="C53"/>
  <c r="E53"/>
  <c r="K53"/>
  <c r="B54"/>
  <c r="C54"/>
  <c r="E54"/>
  <c r="A55"/>
  <c r="B55"/>
  <c r="C55"/>
  <c r="D55"/>
  <c r="E55"/>
  <c r="B56"/>
  <c r="C56"/>
  <c r="E56"/>
  <c r="B57"/>
  <c r="C57"/>
  <c r="E57"/>
  <c r="A58"/>
  <c r="B58"/>
  <c r="C58"/>
  <c r="D58"/>
  <c r="E58"/>
  <c r="B59"/>
  <c r="C59"/>
  <c r="E59"/>
  <c r="B60"/>
  <c r="C60"/>
  <c r="E60"/>
  <c r="A61"/>
  <c r="B61"/>
  <c r="C61"/>
  <c r="D61"/>
  <c r="E61"/>
  <c r="N61"/>
  <c r="B62"/>
  <c r="C62"/>
  <c r="E6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color indexed="81"/>
            <rFont val="Tahoma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<sst xmlns="http://schemas.openxmlformats.org/spreadsheetml/2006/main" count="105" uniqueCount="82">
  <si>
    <t>Establishment (middle line)</t>
  </si>
  <si>
    <t>Establishment (bottom line if needed)</t>
  </si>
  <si>
    <t>Establishment (top line if needed)</t>
  </si>
  <si>
    <t xml:space="preserve">↑insert 0 in the top line of the distance column, insert start location under Locale", insert name of Control location under "Establishment (middle line)" </t>
  </si>
  <si>
    <t xml:space="preserve">↑insert distance to 2nd control in the third line of the distance column, insert 2nd control location under Locale", insert name of Control location under "Establishment (middle line)" </t>
  </si>
  <si>
    <t>continue as needed for all controls including the Finish Control. The data that you enter on this sheet will automatically populate the Control Card master for your event</t>
  </si>
  <si>
    <t>↓ type in brevet name/description in the 1st cell to the right of "Brevet Description" eg: Cache Creek 600km</t>
  </si>
  <si>
    <t>use Establishment top line and bottom line if needed. Example:</t>
  </si>
  <si>
    <t>Boundary &amp; 4th</t>
  </si>
  <si>
    <t>McDonalds' Parking Lot</t>
  </si>
  <si>
    <t>Mission</t>
  </si>
  <si>
    <t>Chevron</t>
  </si>
  <si>
    <t>Mini Mart</t>
  </si>
  <si>
    <t>↑insert distance to 1st control in the second line of the distance column, insert 1st control location under Locale", insert name of Control location under "Establishment (middle line)" Example: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</si>
  <si>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</si>
  <si>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</si>
  <si>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</si>
  <si>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</si>
  <si>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</si>
  <si>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</si>
  <si>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</si>
  <si>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</si>
  <si>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Locale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</si>
  <si>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</si>
  <si>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</si>
  <si>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</si>
  <si>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</si>
  <si>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</si>
  <si>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</si>
  <si>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</si>
  <si>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</si>
  <si>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</si>
  <si>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</si>
  <si>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</si>
  <si>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</si>
  <si>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Control 9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</si>
  <si>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</si>
  <si>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</si>
  <si>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</si>
  <si>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</si>
  <si>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</si>
  <si>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</si>
  <si>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</si>
  <si>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</si>
  <si>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</si>
  <si>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</si>
  <si>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</si>
  <si>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</si>
  <si>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</si>
  <si>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</si>
  <si>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</si>
  <si>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</si>
  <si>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</si>
  <si>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</si>
  <si>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</si>
  <si>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</si>
  <si>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</si>
  <si>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</si>
  <si>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</si>
  <si>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</si>
  <si>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</si>
  <si>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</si>
  <si>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</si>
  <si>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</si>
  <si>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</si>
  <si>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</si>
  <si>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</si>
  <si>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</si>
  <si>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</si>
  <si>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Brevet No.</t>
  </si>
  <si>
    <t>← insert brevet number here eg: LM600-1</t>
  </si>
  <si>
    <t>← insert brevet length here eg: 600</t>
  </si>
  <si>
    <t>← insert start time here eg: 6:00</t>
  </si>
  <si>
    <t>← insert date here as year/month/day eg: 12/07/22, it will display as 22-Jul-12  *note -  if you don't enter the date in the correct format, the opening &amp; closing time formula will not calculate.</t>
  </si>
  <si>
    <t>Soul of the Kootenays premanent #162</t>
  </si>
  <si>
    <t>New Denver</t>
  </si>
  <si>
    <t>choice</t>
  </si>
  <si>
    <t>Crescent Valley</t>
  </si>
  <si>
    <t>Evergreen</t>
  </si>
  <si>
    <t>Natural Foods</t>
  </si>
  <si>
    <t>Kaslo</t>
  </si>
  <si>
    <t>603 2nd St.</t>
  </si>
</sst>
</file>

<file path=xl/styles.xml><?xml version="1.0" encoding="utf-8"?>
<styleSheet xmlns="http://schemas.openxmlformats.org/spreadsheetml/2006/main">
  <numFmts count="5">
    <numFmt numFmtId="174" formatCode="dd/mmm/yy\ hh:mm\ AM/PM"/>
    <numFmt numFmtId="176" formatCode="d/mmm/yy"/>
    <numFmt numFmtId="177" formatCode="dddd"/>
    <numFmt numFmtId="178" formatCode="0.0"/>
    <numFmt numFmtId="179" formatCode="mmmm\ d\,\ yyyy"/>
  </numFmts>
  <fonts count="16">
    <font>
      <sz val="10"/>
      <name val="Arial"/>
    </font>
    <font>
      <sz val="10"/>
      <name val="Arial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8"/>
      <color indexed="81"/>
      <name val="Tahoma"/>
    </font>
    <font>
      <sz val="8"/>
      <name val="Arial"/>
    </font>
    <font>
      <sz val="10"/>
      <color indexed="10"/>
      <name val="Arial"/>
      <family val="2"/>
    </font>
    <font>
      <sz val="9"/>
      <name val="Arial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20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Protection="1">
      <protection hidden="1"/>
    </xf>
    <xf numFmtId="174" fontId="0" fillId="0" borderId="0" xfId="0" applyNumberFormat="1" applyBorder="1"/>
    <xf numFmtId="17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177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wrapText="1"/>
    </xf>
    <xf numFmtId="178" fontId="4" fillId="0" borderId="1" xfId="0" applyNumberFormat="1" applyFont="1" applyBorder="1" applyAlignment="1">
      <alignment horizontal="center" vertical="center"/>
    </xf>
    <xf numFmtId="178" fontId="3" fillId="0" borderId="8" xfId="0" applyNumberFormat="1" applyFont="1" applyBorder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2" borderId="8" xfId="0" applyFill="1" applyBorder="1" applyAlignment="1">
      <alignment horizontal="right"/>
    </xf>
    <xf numFmtId="20" fontId="0" fillId="0" borderId="11" xfId="0" applyNumberFormat="1" applyBorder="1" applyProtection="1">
      <protection locked="0"/>
    </xf>
    <xf numFmtId="0" fontId="0" fillId="2" borderId="14" xfId="0" applyFill="1" applyBorder="1" applyAlignment="1">
      <alignment horizontal="right"/>
    </xf>
    <xf numFmtId="0" fontId="0" fillId="0" borderId="15" xfId="0" applyBorder="1" applyProtection="1">
      <protection locked="0"/>
    </xf>
    <xf numFmtId="0" fontId="0" fillId="2" borderId="16" xfId="0" applyFill="1" applyBorder="1" applyAlignment="1">
      <alignment horizontal="right"/>
    </xf>
    <xf numFmtId="0" fontId="0" fillId="2" borderId="17" xfId="0" applyFill="1" applyBorder="1"/>
    <xf numFmtId="15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9" fillId="0" borderId="0" xfId="0" applyFont="1" applyAlignment="1">
      <alignment horizontal="centerContinuous" vertical="justify" wrapText="1"/>
    </xf>
    <xf numFmtId="0" fontId="10" fillId="0" borderId="0" xfId="0" applyFont="1" applyAlignment="1">
      <alignment horizontal="centerContinuous" vertical="justify"/>
    </xf>
    <xf numFmtId="0" fontId="9" fillId="0" borderId="0" xfId="0" applyFont="1" applyAlignment="1">
      <alignment horizontal="centerContinuous" vertical="center"/>
    </xf>
    <xf numFmtId="0" fontId="0" fillId="0" borderId="9" xfId="0" applyBorder="1"/>
    <xf numFmtId="0" fontId="6" fillId="0" borderId="0" xfId="0" applyFont="1" applyAlignment="1">
      <alignment horizontal="centerContinuous" vertical="center" wrapText="1"/>
    </xf>
    <xf numFmtId="179" fontId="9" fillId="0" borderId="9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0" fillId="0" borderId="20" xfId="0" applyBorder="1"/>
    <xf numFmtId="0" fontId="0" fillId="0" borderId="21" xfId="0" applyBorder="1"/>
    <xf numFmtId="0" fontId="3" fillId="0" borderId="0" xfId="0" applyFont="1" applyAlignment="1">
      <alignment horizontal="centerContinuous" wrapText="1"/>
    </xf>
    <xf numFmtId="0" fontId="0" fillId="0" borderId="22" xfId="0" applyBorder="1"/>
    <xf numFmtId="0" fontId="9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0" fontId="9" fillId="0" borderId="9" xfId="0" applyFont="1" applyBorder="1" applyAlignment="1" applyProtection="1">
      <alignment horizontal="centerContinuous"/>
      <protection locked="0"/>
    </xf>
    <xf numFmtId="0" fontId="9" fillId="0" borderId="9" xfId="0" applyFont="1" applyBorder="1" applyAlignment="1" applyProtection="1"/>
    <xf numFmtId="0" fontId="9" fillId="0" borderId="9" xfId="0" applyFont="1" applyBorder="1" applyAlignment="1" applyProtection="1">
      <alignment horizontal="centerContinuous"/>
    </xf>
    <xf numFmtId="0" fontId="9" fillId="0" borderId="9" xfId="0" applyFont="1" applyBorder="1" applyProtection="1"/>
    <xf numFmtId="0" fontId="9" fillId="0" borderId="0" xfId="0" applyFont="1" applyProtection="1"/>
    <xf numFmtId="0" fontId="0" fillId="0" borderId="0" xfId="0" applyProtection="1"/>
    <xf numFmtId="0" fontId="0" fillId="0" borderId="9" xfId="0" applyBorder="1" applyProtection="1"/>
    <xf numFmtId="0" fontId="6" fillId="0" borderId="0" xfId="0" applyFont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Continuous" wrapText="1"/>
    </xf>
    <xf numFmtId="0" fontId="0" fillId="0" borderId="9" xfId="0" applyBorder="1" applyAlignment="1" applyProtection="1">
      <alignment horizontal="centerContinuous"/>
    </xf>
    <xf numFmtId="0" fontId="3" fillId="0" borderId="0" xfId="0" applyFont="1" applyAlignment="1" applyProtection="1">
      <alignment horizontal="centerContinuous" vertical="top"/>
    </xf>
    <xf numFmtId="0" fontId="0" fillId="0" borderId="23" xfId="0" applyBorder="1" applyProtection="1"/>
    <xf numFmtId="0" fontId="0" fillId="0" borderId="24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22" xfId="0" applyBorder="1" applyProtection="1"/>
    <xf numFmtId="0" fontId="0" fillId="0" borderId="11" xfId="0" applyBorder="1" applyProtection="1"/>
    <xf numFmtId="0" fontId="0" fillId="0" borderId="21" xfId="0" applyBorder="1" applyProtection="1"/>
    <xf numFmtId="20" fontId="0" fillId="0" borderId="0" xfId="0" applyNumberFormat="1" applyProtection="1"/>
    <xf numFmtId="0" fontId="7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justify" wrapText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17" xfId="0" applyNumberFormat="1" applyBorder="1" applyProtection="1"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2" borderId="6" xfId="0" applyFont="1" applyFill="1" applyBorder="1"/>
    <xf numFmtId="0" fontId="14" fillId="2" borderId="3" xfId="0" applyFont="1" applyFill="1" applyBorder="1"/>
    <xf numFmtId="0" fontId="13" fillId="0" borderId="0" xfId="0" applyFont="1" applyAlignment="1">
      <alignment horizontal="left"/>
    </xf>
    <xf numFmtId="0" fontId="15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</xdr:row>
      <xdr:rowOff>200025</xdr:rowOff>
    </xdr:from>
    <xdr:to>
      <xdr:col>16</xdr:col>
      <xdr:colOff>200025</xdr:colOff>
      <xdr:row>7</xdr:row>
      <xdr:rowOff>180975</xdr:rowOff>
    </xdr:to>
    <xdr:pic>
      <xdr:nvPicPr>
        <xdr:cNvPr id="10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0" y="466725"/>
          <a:ext cx="4743450" cy="26955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571500</xdr:colOff>
      <xdr:row>32</xdr:row>
      <xdr:rowOff>28575</xdr:rowOff>
    </xdr:from>
    <xdr:to>
      <xdr:col>17</xdr:col>
      <xdr:colOff>9525</xdr:colOff>
      <xdr:row>37</xdr:row>
      <xdr:rowOff>0</xdr:rowOff>
    </xdr:to>
    <xdr:pic>
      <xdr:nvPicPr>
        <xdr:cNvPr id="106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8800" y="14439900"/>
          <a:ext cx="4743450" cy="22574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125" workbookViewId="0">
      <selection activeCell="F13" sqref="F13"/>
    </sheetView>
  </sheetViews>
  <sheetFormatPr defaultColWidth="8.85546875" defaultRowHeight="12.75"/>
  <cols>
    <col min="1" max="1" width="16.42578125" style="3" customWidth="1"/>
    <col min="2" max="2" width="9.42578125" bestFit="1" customWidth="1"/>
    <col min="3" max="3" width="0" style="6" hidden="1" customWidth="1"/>
    <col min="4" max="4" width="8.28515625" customWidth="1"/>
    <col min="5" max="5" width="28.7109375" customWidth="1"/>
    <col min="6" max="7" width="25.7109375" customWidth="1"/>
    <col min="8" max="8" width="27.28515625" customWidth="1"/>
    <col min="9" max="12" width="17.85546875" customWidth="1"/>
  </cols>
  <sheetData>
    <row r="1" spans="1:12">
      <c r="A1" s="38" t="s">
        <v>14</v>
      </c>
      <c r="B1" s="39">
        <v>300</v>
      </c>
      <c r="C1">
        <f>IF(Brevet_Length&gt;=1200,Brevet_Length,IF(Brevet_Length&gt;=1000,1000,IF(Brevet_Length&gt;=600,600,IF(Brevet_Length&gt;=400,400,IF(Brevet_Length&gt;=300,300,IF(Brevet_Length&gt;=200,200,100))))))</f>
        <v>300</v>
      </c>
      <c r="D1" s="95" t="s">
        <v>71</v>
      </c>
    </row>
    <row r="2" spans="1:12" ht="13.5" thickBot="1">
      <c r="A2" s="40" t="s">
        <v>15</v>
      </c>
      <c r="B2" s="41">
        <f>IF(brevet&gt;=1200,90,IF(brevet&gt;=1000,75,IF(brevet&gt;=600,40,IF(brevet&gt;=400,27,IF(brevet&gt;=300,20,IF(brevet&gt;=200,13.5,IF(brevet&gt;=100,7,0)))))))</f>
        <v>20</v>
      </c>
      <c r="D2" s="95" t="s">
        <v>6</v>
      </c>
    </row>
    <row r="3" spans="1:12" ht="13.5" thickBot="1">
      <c r="A3" s="40" t="s">
        <v>16</v>
      </c>
      <c r="B3" s="45" t="s">
        <v>74</v>
      </c>
      <c r="C3" s="46"/>
      <c r="D3" s="4"/>
      <c r="E3" s="4"/>
      <c r="F3" s="4"/>
      <c r="G3" s="4"/>
      <c r="H3" s="5"/>
    </row>
    <row r="4" spans="1:12">
      <c r="A4" s="40" t="s">
        <v>17</v>
      </c>
      <c r="B4" s="89"/>
      <c r="C4" s="87"/>
      <c r="D4" s="95" t="s">
        <v>70</v>
      </c>
      <c r="E4" s="88"/>
      <c r="F4" s="88"/>
      <c r="G4" s="88"/>
      <c r="H4" s="88"/>
    </row>
    <row r="5" spans="1:12">
      <c r="A5" s="40" t="s">
        <v>18</v>
      </c>
      <c r="B5" s="42"/>
      <c r="D5" s="95" t="s">
        <v>73</v>
      </c>
    </row>
    <row r="6" spans="1:12" ht="13.5" thickBot="1">
      <c r="A6" s="36" t="s">
        <v>19</v>
      </c>
      <c r="B6" s="37"/>
      <c r="D6" s="95" t="s">
        <v>72</v>
      </c>
    </row>
    <row r="7" spans="1:12" ht="13.5" thickBot="1">
      <c r="D7" s="11" t="s">
        <v>20</v>
      </c>
      <c r="E7" s="12"/>
      <c r="F7" s="12"/>
      <c r="G7" s="12"/>
      <c r="H7" s="13"/>
    </row>
    <row r="8" spans="1:12" ht="8.25" hidden="1" customHeight="1" thickBot="1">
      <c r="D8" s="14"/>
      <c r="E8" s="14"/>
      <c r="F8" s="14"/>
      <c r="G8" s="14"/>
      <c r="H8" s="14"/>
    </row>
    <row r="9" spans="1:12" ht="13.5" thickBot="1">
      <c r="D9" s="15" t="s">
        <v>21</v>
      </c>
      <c r="E9" s="16" t="s">
        <v>22</v>
      </c>
      <c r="F9" s="96" t="s">
        <v>2</v>
      </c>
      <c r="G9" s="16" t="s">
        <v>0</v>
      </c>
      <c r="H9" s="97" t="s">
        <v>1</v>
      </c>
      <c r="I9" t="s">
        <v>23</v>
      </c>
      <c r="J9" t="s">
        <v>24</v>
      </c>
      <c r="K9" t="s">
        <v>25</v>
      </c>
      <c r="L9" t="s">
        <v>26</v>
      </c>
    </row>
    <row r="10" spans="1:12">
      <c r="C10" s="6" t="s">
        <v>27</v>
      </c>
      <c r="D10" s="43">
        <v>0</v>
      </c>
      <c r="E10" s="44" t="s">
        <v>80</v>
      </c>
      <c r="F10" s="90" t="s">
        <v>81</v>
      </c>
      <c r="G10" s="90"/>
      <c r="H10" s="91"/>
      <c r="I10" s="7">
        <f>Start_date+Start_time</f>
        <v>0</v>
      </c>
      <c r="J10" s="7">
        <f>I10+"1:00"</f>
        <v>4.1666666666666664E-2</v>
      </c>
      <c r="K10" s="8">
        <f>IF(ISBLANK(Distance),"",Open Control_1)</f>
        <v>0</v>
      </c>
      <c r="L10" s="8">
        <f>IF(ISBLANK(Distance),"",Close Control_1)</f>
        <v>4.1666666666666664E-2</v>
      </c>
    </row>
    <row r="11" spans="1:12">
      <c r="C11" s="6" t="s">
        <v>28</v>
      </c>
      <c r="D11" s="43">
        <v>47.5</v>
      </c>
      <c r="E11" s="44" t="s">
        <v>75</v>
      </c>
      <c r="F11" s="90" t="s">
        <v>76</v>
      </c>
      <c r="G11" s="90"/>
      <c r="H11" s="91"/>
      <c r="I11">
        <f>IF(ISBLANK(Distance),"",IF(Distance&gt;1000,(Distance-1000)/26+33.0847,(IF(Distance&gt;600,(Distance-600)/28+18.799,(IF(Distance&gt;400,(Distance-400)/30+12.1324,(IF(Distance&gt;200,(Distance-200)/32+5.8824,Distance/34))))))))</f>
        <v>1.3970588235294117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3.1666666666666665</v>
      </c>
      <c r="K11" s="8">
        <f>IF(ISBLANK(Distance),"",Open_time Control_1+(INT(Open)&amp;":"&amp;IF(ROUND(((Open-INT(Open))*60),0)&lt;10,0,"")&amp;ROUND(((Open-INT(Open))*60),0)))</f>
        <v>5.8333333333333327E-2</v>
      </c>
      <c r="L11" s="8">
        <f>IF(ISBLANK(Distance),"",Open_time Control_1+(INT(Close)&amp;":"&amp;IF(ROUND(((Close-INT(Close))*60),0)&lt;10,0,"")&amp;ROUND(((Close-INT(Close))*60),0)))</f>
        <v>0.13194444444444445</v>
      </c>
    </row>
    <row r="12" spans="1:12">
      <c r="C12" s="6" t="s">
        <v>29</v>
      </c>
      <c r="D12" s="43">
        <v>123.4</v>
      </c>
      <c r="E12" s="44" t="s">
        <v>77</v>
      </c>
      <c r="F12" s="90" t="s">
        <v>78</v>
      </c>
      <c r="G12" s="90" t="s">
        <v>79</v>
      </c>
      <c r="H12" s="91"/>
      <c r="I12">
        <f>IF(ISBLANK(Distance),"",IF(Distance&gt;1000,(Distance-1000)/26+33.0847,(IF(Distance&gt;600,(Distance-600)/28+18.799,(IF(Distance&gt;400,(Distance-400)/30+12.1324,(IF(Distance&gt;200,(Distance-200)/32+5.8824,Distance/34))))))))</f>
        <v>3.6294117647058823</v>
      </c>
      <c r="J12">
        <f t="shared" ref="J12:J27" si="0">IF(ISBLANK(Distance),"",IF(Distance&gt;=brevet,IF(brevet&gt;1200,(brevet-1200)*75/1000+90,Max_time),IF(Distance&gt;1200,(Distance-1200)*75/1000+90,IF(Distance&gt;1000,(Distance-1000)/(1000/75)+75,IF(Distance&gt;600,(Distance-600)/(400/35)+40,Distance/15)))))</f>
        <v>8.2266666666666666</v>
      </c>
      <c r="K12" s="8">
        <f>IF(ISBLANK(Distance),"",Open_time Control_1+(INT(Open)&amp;":"&amp;IF(ROUND(((Open-INT(Open))*60),0)&lt;10,0,"")&amp;ROUND(((Open-INT(Open))*60),0)))</f>
        <v>0.15138888888888888</v>
      </c>
      <c r="L12" s="8">
        <f>IF(ISBLANK(Distance),"",Open_time Control_1+(INT(Close)&amp;":"&amp;IF(ROUND(((Close-INT(Close))*60),0)&lt;10,0,"")&amp;ROUND(((Close-INT(Close))*60),0)))</f>
        <v>0.3430555555555555</v>
      </c>
    </row>
    <row r="13" spans="1:12">
      <c r="C13" s="6" t="s">
        <v>30</v>
      </c>
      <c r="D13" s="43">
        <v>216.1</v>
      </c>
      <c r="E13" s="44" t="s">
        <v>80</v>
      </c>
      <c r="F13" s="90" t="s">
        <v>81</v>
      </c>
      <c r="G13" s="90"/>
      <c r="H13" s="91"/>
      <c r="I13">
        <f t="shared" ref="I13:I28" si="1">IF(ISBLANK(Distance),"",IF(Distance&gt;1000,(Distance-1000)/26+33.0847,(IF(Distance&gt;600,(Distance-600)/28+18.799,(IF(Distance&gt;400,(Distance-400)/30+12.1324,(IF(Distance&gt;200,(Distance-200)/32+5.8824,Distance/34))))))))</f>
        <v>6.3855249999999995</v>
      </c>
      <c r="J13">
        <f t="shared" si="0"/>
        <v>14.406666666666666</v>
      </c>
      <c r="K13" s="8">
        <f>IF(ISBLANK(Distance),"",Open_time Control_1+(INT(Open)&amp;":"&amp;IF(ROUND(((Open-INT(Open))*60),0)&lt;10,0,"")&amp;ROUND(((Open-INT(Open))*60),0)))</f>
        <v>0.26597222222222222</v>
      </c>
      <c r="L13" s="8">
        <f>IF(ISBLANK(Distance),"",Open_time Control_1+(INT(Close)&amp;":"&amp;IF(ROUND(((Close-INT(Close))*60),0)&lt;10,0,"")&amp;ROUND(((Close-INT(Close))*60),0)))</f>
        <v>0.6</v>
      </c>
    </row>
    <row r="14" spans="1:12">
      <c r="C14" s="6" t="s">
        <v>31</v>
      </c>
      <c r="D14" s="43"/>
      <c r="E14" s="44"/>
      <c r="F14" s="90"/>
      <c r="G14" s="90"/>
      <c r="H14" s="91"/>
      <c r="I14" t="str">
        <f t="shared" si="1"/>
        <v/>
      </c>
      <c r="J14" t="str">
        <f t="shared" si="0"/>
        <v/>
      </c>
      <c r="K14" s="8" t="str">
        <f>IF(ISBLANK(Distance),"",Open_time Control_1+(INT(Open)&amp;":"&amp;IF(ROUND(((Open-INT(Open))*60),0)&lt;10,0,"")&amp;ROUND(((Open-INT(Open))*60),0)))</f>
        <v/>
      </c>
      <c r="L14" s="8" t="str">
        <f>IF(ISBLANK(Distance),"",Open_time Control_1+(INT(Close)&amp;":"&amp;IF(ROUND(((Close-INT(Close))*60),0)&lt;10,0,"")&amp;ROUND(((Close-INT(Close))*60),0)))</f>
        <v/>
      </c>
    </row>
    <row r="15" spans="1:12">
      <c r="C15" s="6" t="s">
        <v>32</v>
      </c>
      <c r="D15" s="43"/>
      <c r="E15" s="44"/>
      <c r="F15" s="90"/>
      <c r="G15" s="90"/>
      <c r="H15" s="91"/>
      <c r="I15" t="str">
        <f t="shared" si="1"/>
        <v/>
      </c>
      <c r="J15" t="str">
        <f t="shared" si="0"/>
        <v/>
      </c>
      <c r="K15" s="8" t="str">
        <f>IF(ISBLANK(Distance),"",Open_time Control_1+(INT(Open)&amp;":"&amp;IF(ROUND(((Open-INT(Open))*60),0)&lt;10,0,"")&amp;ROUND(((Open-INT(Open))*60),0)))</f>
        <v/>
      </c>
      <c r="L15" s="8" t="str">
        <f>IF(ISBLANK(Distance),"",Open_time Control_1+(INT(Close)&amp;":"&amp;IF(ROUND(((Close-INT(Close))*60),0)&lt;10,0,"")&amp;ROUND(((Close-INT(Close))*60),0)))</f>
        <v/>
      </c>
    </row>
    <row r="16" spans="1:12">
      <c r="C16" s="6" t="s">
        <v>33</v>
      </c>
      <c r="D16" s="43"/>
      <c r="E16" s="44"/>
      <c r="F16" s="90"/>
      <c r="G16" s="90"/>
      <c r="H16" s="91"/>
      <c r="I16" t="str">
        <f t="shared" si="1"/>
        <v/>
      </c>
      <c r="J16" t="str">
        <f t="shared" si="0"/>
        <v/>
      </c>
      <c r="K16" s="8" t="str">
        <f>IF(ISBLANK(Distance),"",Open_time Control_1+(INT(Open)&amp;":"&amp;IF(ROUND(((Open-INT(Open))*60),0)&lt;10,0,"")&amp;ROUND(((Open-INT(Open))*60),0)))</f>
        <v/>
      </c>
      <c r="L16" s="8" t="str">
        <f>IF(ISBLANK(Distance),"",Open_time Control_1+(INT(Close)&amp;":"&amp;IF(ROUND(((Close-INT(Close))*60),0)&lt;10,0,"")&amp;ROUND(((Close-INT(Close))*60),0)))</f>
        <v/>
      </c>
    </row>
    <row r="17" spans="3:12">
      <c r="C17" s="6" t="s">
        <v>34</v>
      </c>
      <c r="D17" s="43"/>
      <c r="E17" s="44"/>
      <c r="F17" s="90"/>
      <c r="G17" s="90"/>
      <c r="H17" s="91"/>
      <c r="I17" t="str">
        <f t="shared" si="1"/>
        <v/>
      </c>
      <c r="J17" t="str">
        <f t="shared" si="0"/>
        <v/>
      </c>
      <c r="K17" s="8" t="str">
        <f>IF(ISBLANK(Distance),"",Open_time Control_1+(INT(Open)&amp;":"&amp;IF(ROUND(((Open-INT(Open))*60),0)&lt;10,0,"")&amp;ROUND(((Open-INT(Open))*60),0)))</f>
        <v/>
      </c>
      <c r="L17" s="8" t="str">
        <f>IF(ISBLANK(Distance),"",Open_time Control_1+(INT(Close)&amp;":"&amp;IF(ROUND(((Close-INT(Close))*60),0)&lt;10,0,"")&amp;ROUND(((Close-INT(Close))*60),0)))</f>
        <v/>
      </c>
    </row>
    <row r="18" spans="3:12">
      <c r="C18" s="6" t="s">
        <v>35</v>
      </c>
      <c r="D18" s="43"/>
      <c r="E18" s="44"/>
      <c r="F18" s="90"/>
      <c r="G18" s="90"/>
      <c r="H18" s="91"/>
      <c r="I18" t="str">
        <f t="shared" si="1"/>
        <v/>
      </c>
      <c r="J18" t="str">
        <f t="shared" si="0"/>
        <v/>
      </c>
      <c r="K18" s="8" t="str">
        <f>IF(ISBLANK(Distance),"",Open_time Control_1+(INT(Open)&amp;":"&amp;IF(ROUND(((Open-INT(Open))*60),0)&lt;10,0,"")&amp;ROUND(((Open-INT(Open))*60),0)))</f>
        <v/>
      </c>
      <c r="L18" s="8" t="str">
        <f>IF(ISBLANK(Distance),"",Open_time Control_1+(INT(Close)&amp;":"&amp;IF(ROUND(((Close-INT(Close))*60),0)&lt;10,0,"")&amp;ROUND(((Close-INT(Close))*60),0)))</f>
        <v/>
      </c>
    </row>
    <row r="19" spans="3:12">
      <c r="C19" s="6" t="s">
        <v>36</v>
      </c>
      <c r="D19" s="43"/>
      <c r="E19" s="44"/>
      <c r="F19" s="90"/>
      <c r="G19" s="90"/>
      <c r="H19" s="91"/>
      <c r="I19" t="str">
        <f t="shared" si="1"/>
        <v/>
      </c>
      <c r="J19" t="str">
        <f t="shared" si="0"/>
        <v/>
      </c>
      <c r="K19" s="8" t="str">
        <f>IF(ISBLANK(Distance),"",Open_time Control_1+(INT(Open)&amp;":"&amp;IF(ROUND(((Open-INT(Open))*60),0)&lt;10,0,"")&amp;ROUND(((Open-INT(Open))*60),0)))</f>
        <v/>
      </c>
      <c r="L19" s="8" t="str">
        <f>IF(ISBLANK(Distance),"",Open_time Control_1+(INT(Close)&amp;":"&amp;IF(ROUND(((Close-INT(Close))*60),0)&lt;10,0,"")&amp;ROUND(((Close-INT(Close))*60),0)))</f>
        <v/>
      </c>
    </row>
    <row r="20" spans="3:12">
      <c r="C20" s="6" t="s">
        <v>37</v>
      </c>
      <c r="D20" s="43"/>
      <c r="E20" s="44"/>
      <c r="F20" s="90"/>
      <c r="G20" s="90"/>
      <c r="H20" s="91"/>
      <c r="I20" t="str">
        <f t="shared" si="1"/>
        <v/>
      </c>
      <c r="J20" t="str">
        <f t="shared" si="0"/>
        <v/>
      </c>
      <c r="K20" s="8" t="str">
        <f>IF(ISBLANK(Distance),"",Open_time Control_1+(INT(Open)&amp;":"&amp;IF(ROUND(((Open-INT(Open))*60),0)&lt;10,0,"")&amp;ROUND(((Open-INT(Open))*60),0)))</f>
        <v/>
      </c>
      <c r="L20" s="8" t="str">
        <f>IF(ISBLANK(Distance),"",Open_time Control_1+(INT(Close)&amp;":"&amp;IF(ROUND(((Close-INT(Close))*60),0)&lt;10,0,"")&amp;ROUND(((Close-INT(Close))*60),0)))</f>
        <v/>
      </c>
    </row>
    <row r="21" spans="3:12">
      <c r="C21" s="6" t="s">
        <v>38</v>
      </c>
      <c r="D21" s="43"/>
      <c r="E21" s="44"/>
      <c r="F21" s="90"/>
      <c r="G21" s="90"/>
      <c r="H21" s="91"/>
      <c r="I21" t="str">
        <f t="shared" si="1"/>
        <v/>
      </c>
      <c r="J21" t="str">
        <f t="shared" si="0"/>
        <v/>
      </c>
      <c r="K21" s="8" t="str">
        <f>IF(ISBLANK(Distance),"",Open_time Control_1+(INT(Open)&amp;":"&amp;IF(ROUND(((Open-INT(Open))*60),0)&lt;10,0,"")&amp;ROUND(((Open-INT(Open))*60),0)))</f>
        <v/>
      </c>
      <c r="L21" s="8" t="str">
        <f>IF(ISBLANK(Distance),"",Open_time Control_1+(INT(Close)&amp;":"&amp;IF(ROUND(((Close-INT(Close))*60),0)&lt;10,0,"")&amp;ROUND(((Close-INT(Close))*60),0)))</f>
        <v/>
      </c>
    </row>
    <row r="22" spans="3:12">
      <c r="C22" s="6" t="s">
        <v>39</v>
      </c>
      <c r="D22" s="43"/>
      <c r="E22" s="44"/>
      <c r="F22" s="90"/>
      <c r="G22" s="90"/>
      <c r="H22" s="91"/>
      <c r="I22" t="str">
        <f t="shared" si="1"/>
        <v/>
      </c>
      <c r="J22" t="str">
        <f t="shared" si="0"/>
        <v/>
      </c>
      <c r="K22" s="8" t="str">
        <f>IF(ISBLANK(Distance),"",Open_time Control_1+(INT(Open)&amp;":"&amp;IF(ROUND(((Open-INT(Open))*60),0)&lt;10,0,"")&amp;ROUND(((Open-INT(Open))*60),0)))</f>
        <v/>
      </c>
      <c r="L22" s="8" t="str">
        <f>IF(ISBLANK(Distance),"",Open_time Control_1+(INT(Close)&amp;":"&amp;IF(ROUND(((Close-INT(Close))*60),0)&lt;10,0,"")&amp;ROUND(((Close-INT(Close))*60),0)))</f>
        <v/>
      </c>
    </row>
    <row r="23" spans="3:12">
      <c r="C23" s="6" t="s">
        <v>40</v>
      </c>
      <c r="D23" s="43"/>
      <c r="E23" s="44"/>
      <c r="F23" s="90"/>
      <c r="G23" s="90"/>
      <c r="H23" s="91"/>
      <c r="I23" t="str">
        <f t="shared" si="1"/>
        <v/>
      </c>
      <c r="J23" t="str">
        <f t="shared" si="0"/>
        <v/>
      </c>
      <c r="K23" s="8" t="str">
        <f>IF(ISBLANK(Distance),"",Open_time Control_1+(INT(Open)&amp;":"&amp;IF(ROUND(((Open-INT(Open))*60),0)&lt;10,0,"")&amp;ROUND(((Open-INT(Open))*60),0)))</f>
        <v/>
      </c>
      <c r="L23" s="8" t="str">
        <f>IF(ISBLANK(Distance),"",Open_time Control_1+(INT(Close)&amp;":"&amp;IF(ROUND(((Close-INT(Close))*60),0)&lt;10,0,"")&amp;ROUND(((Close-INT(Close))*60),0)))</f>
        <v/>
      </c>
    </row>
    <row r="24" spans="3:12">
      <c r="C24" s="6" t="s">
        <v>41</v>
      </c>
      <c r="D24" s="43"/>
      <c r="E24" s="44"/>
      <c r="F24" s="90"/>
      <c r="G24" s="90"/>
      <c r="H24" s="91"/>
      <c r="I24" t="str">
        <f t="shared" si="1"/>
        <v/>
      </c>
      <c r="J24" t="str">
        <f t="shared" si="0"/>
        <v/>
      </c>
      <c r="K24" s="8" t="str">
        <f>IF(ISBLANK(Distance),"",Open_time Control_1+(INT(Open)&amp;":"&amp;IF(ROUND(((Open-INT(Open))*60),0)&lt;10,0,"")&amp;ROUND(((Open-INT(Open))*60),0)))</f>
        <v/>
      </c>
      <c r="L24" s="8" t="str">
        <f>IF(ISBLANK(Distance),"",Open_time Control_1+(INT(Close)&amp;":"&amp;IF(ROUND(((Close-INT(Close))*60),0)&lt;10,0,"")&amp;ROUND(((Close-INT(Close))*60),0)))</f>
        <v/>
      </c>
    </row>
    <row r="25" spans="3:12">
      <c r="C25" s="6" t="s">
        <v>42</v>
      </c>
      <c r="D25" s="43"/>
      <c r="E25" s="44"/>
      <c r="F25" s="90"/>
      <c r="G25" s="90"/>
      <c r="H25" s="91"/>
      <c r="I25" t="str">
        <f t="shared" si="1"/>
        <v/>
      </c>
      <c r="J25" t="str">
        <f t="shared" si="0"/>
        <v/>
      </c>
      <c r="K25" s="8" t="str">
        <f>IF(ISBLANK(Distance),"",Open_time Control_1+(INT(Open)&amp;":"&amp;IF(ROUND(((Open-INT(Open))*60),0)&lt;10,0,"")&amp;ROUND(((Open-INT(Open))*60),0)))</f>
        <v/>
      </c>
      <c r="L25" s="8" t="str">
        <f>IF(ISBLANK(Distance),"",Open_time Control_1+(INT(Close)&amp;":"&amp;IF(ROUND(((Close-INT(Close))*60),0)&lt;10,0,"")&amp;ROUND(((Close-INT(Close))*60),0)))</f>
        <v/>
      </c>
    </row>
    <row r="26" spans="3:12">
      <c r="C26" s="6" t="s">
        <v>43</v>
      </c>
      <c r="D26" s="43"/>
      <c r="E26" s="44"/>
      <c r="F26" s="90"/>
      <c r="G26" s="90"/>
      <c r="H26" s="91"/>
      <c r="I26" t="str">
        <f t="shared" si="1"/>
        <v/>
      </c>
      <c r="J26" t="str">
        <f t="shared" si="0"/>
        <v/>
      </c>
      <c r="K26" s="8" t="str">
        <f>IF(ISBLANK(Distance),"",Open_time Control_1+(INT(Open)&amp;":"&amp;IF(ROUND(((Open-INT(Open))*60),0)&lt;10,0,"")&amp;ROUND(((Open-INT(Open))*60),0)))</f>
        <v/>
      </c>
      <c r="L26" s="8" t="str">
        <f>IF(ISBLANK(Distance),"",Open_time Control_1+(INT(Close)&amp;":"&amp;IF(ROUND(((Close-INT(Close))*60),0)&lt;10,0,"")&amp;ROUND(((Close-INT(Close))*60),0)))</f>
        <v/>
      </c>
    </row>
    <row r="27" spans="3:12">
      <c r="C27" s="6" t="s">
        <v>44</v>
      </c>
      <c r="D27" s="43"/>
      <c r="E27" s="44"/>
      <c r="F27" s="90"/>
      <c r="G27" s="90"/>
      <c r="H27" s="91"/>
      <c r="I27" t="str">
        <f t="shared" si="1"/>
        <v/>
      </c>
      <c r="J27" t="str">
        <f t="shared" si="0"/>
        <v/>
      </c>
      <c r="K27" s="8" t="str">
        <f>IF(ISBLANK(Distance),"",Open_time Control_1+(INT(Open)&amp;":"&amp;IF(ROUND(((Open-INT(Open))*60),0)&lt;10,0,"")&amp;ROUND(((Open-INT(Open))*60),0)))</f>
        <v/>
      </c>
      <c r="L27" s="8" t="str">
        <f>IF(ISBLANK(Distance),"",Open_time Control_1+(INT(Close)&amp;":"&amp;IF(ROUND(((Close-INT(Close))*60),0)&lt;10,0,"")&amp;ROUND(((Close-INT(Close))*60),0)))</f>
        <v/>
      </c>
    </row>
    <row r="28" spans="3:12">
      <c r="C28" s="6" t="s">
        <v>45</v>
      </c>
      <c r="D28" s="43"/>
      <c r="E28" s="44"/>
      <c r="F28" s="90"/>
      <c r="G28" s="90"/>
      <c r="H28" s="91"/>
      <c r="I28" t="str">
        <f t="shared" si="1"/>
        <v/>
      </c>
      <c r="J28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8" s="8" t="str">
        <f>IF(ISBLANK(Distance),"",Open_time Control_1+(INT(Open)&amp;":"&amp;IF(ROUND(((Open-INT(Open))*60),0)&lt;10,0,"")&amp;ROUND(((Open-INT(Open))*60),0)))</f>
        <v/>
      </c>
      <c r="L28" s="8" t="str">
        <f>IF(ISBLANK(Distance),"",Open_time Control_1+(INT(Close)&amp;":"&amp;IF(ROUND(((Close-INT(Close))*60),0)&lt;10,0,"")&amp;ROUND(((Close-INT(Close))*60),0)))</f>
        <v/>
      </c>
    </row>
    <row r="29" spans="3:12" ht="13.5" thickBot="1">
      <c r="C29" s="6" t="s">
        <v>46</v>
      </c>
      <c r="D29" s="34"/>
      <c r="E29" s="35"/>
      <c r="F29" s="92"/>
      <c r="G29" s="92"/>
      <c r="H29" s="93"/>
      <c r="I29" t="str">
        <f>IF(ISBLANK(Distance),"",IF(Distance&gt;1000,(Distance-1000)/26+33.0847,(IF(Distance&gt;600,(Distance-600)/28+18.799,(IF(Distance&gt;400,(Distance-400)/30+12.1324,(IF(Distance&gt;200,(Distance-200)/32+5.8824,Distance/34))))))))</f>
        <v/>
      </c>
      <c r="J29" t="str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/>
      </c>
      <c r="K29" s="8" t="str">
        <f>IF(ISBLANK(Distance),"",Open_time Control_1+(INT(Open)&amp;":"&amp;IF(ROUND(((Open-INT(Open))*60),0)&lt;10,0,"")&amp;ROUND(((Open-INT(Open))*60),0)))</f>
        <v/>
      </c>
      <c r="L29" s="8" t="str">
        <f>IF(ISBLANK(Distance),"",Open_time Control_1+(INT(Close)&amp;":"&amp;IF(ROUND(((Close-INT(Close))*60),0)&lt;10,0,"")&amp;ROUND(((Close-INT(Close))*60),0)))</f>
        <v/>
      </c>
    </row>
    <row r="30" spans="3:12">
      <c r="D30" s="98" t="s">
        <v>3</v>
      </c>
    </row>
    <row r="31" spans="3:12">
      <c r="D31" s="99" t="s">
        <v>7</v>
      </c>
    </row>
    <row r="32" spans="3:12">
      <c r="D32" s="100">
        <v>0</v>
      </c>
      <c r="E32" t="s">
        <v>8</v>
      </c>
      <c r="G32" t="s">
        <v>9</v>
      </c>
    </row>
    <row r="33" spans="4:8">
      <c r="D33" s="98" t="s">
        <v>13</v>
      </c>
    </row>
    <row r="34" spans="4:8">
      <c r="D34">
        <v>55</v>
      </c>
      <c r="E34" t="s">
        <v>10</v>
      </c>
      <c r="G34" t="s">
        <v>11</v>
      </c>
      <c r="H34" t="s">
        <v>12</v>
      </c>
    </row>
    <row r="35" spans="4:8">
      <c r="D35" s="98" t="s">
        <v>4</v>
      </c>
    </row>
    <row r="37" spans="4:8">
      <c r="D37" s="99" t="s">
        <v>5</v>
      </c>
    </row>
  </sheetData>
  <phoneticPr fontId="12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680"/>
  <sheetViews>
    <sheetView showGridLines="0" tabSelected="1" zoomScale="75" zoomScaleNormal="75" workbookViewId="0">
      <selection activeCell="A33" sqref="A33:G44"/>
    </sheetView>
  </sheetViews>
  <sheetFormatPr defaultColWidth="8.85546875" defaultRowHeight="12.75"/>
  <cols>
    <col min="1" max="1" width="9.28515625" style="2" customWidth="1"/>
    <col min="2" max="3" width="11.7109375" customWidth="1"/>
    <col min="4" max="4" width="19.28515625" customWidth="1"/>
    <col min="5" max="5" width="24.42578125" customWidth="1"/>
    <col min="6" max="6" width="24.7109375" customWidth="1"/>
    <col min="7" max="7" width="20.140625" customWidth="1"/>
    <col min="8" max="8" width="11.85546875" customWidth="1"/>
    <col min="9" max="9" width="8.7109375" customWidth="1"/>
    <col min="20" max="20" width="13.140625" customWidth="1"/>
    <col min="21" max="21" width="5.85546875" customWidth="1"/>
  </cols>
  <sheetData>
    <row r="1" spans="1:20" ht="21" thickBot="1">
      <c r="A1" s="23" t="s">
        <v>47</v>
      </c>
      <c r="B1" s="10"/>
      <c r="C1" s="10"/>
      <c r="D1" s="10"/>
      <c r="E1" s="10"/>
      <c r="F1" s="10"/>
      <c r="G1" s="10"/>
    </row>
    <row r="2" spans="1:20" ht="33.75" customHeight="1" thickBot="1">
      <c r="A2" s="24" t="s">
        <v>48</v>
      </c>
      <c r="B2" s="25" t="s">
        <v>23</v>
      </c>
      <c r="C2" s="25" t="s">
        <v>24</v>
      </c>
      <c r="D2" s="25" t="s">
        <v>22</v>
      </c>
      <c r="E2" s="25" t="s">
        <v>49</v>
      </c>
      <c r="F2" s="25" t="s">
        <v>50</v>
      </c>
      <c r="G2" s="24" t="s">
        <v>51</v>
      </c>
      <c r="N2" s="1"/>
    </row>
    <row r="3" spans="1:20" ht="36" customHeight="1">
      <c r="A3" s="31"/>
      <c r="B3" s="17">
        <f>Control_1 Open_time</f>
        <v>0</v>
      </c>
      <c r="C3" s="17">
        <f>Control_1 Close_time</f>
        <v>4.1666666666666664E-2</v>
      </c>
      <c r="D3" s="18"/>
      <c r="E3" s="30" t="str">
        <f>IF(ISBLANK(Control_1 Establishment_1),"",Control_1 Establishment_1)</f>
        <v>603 2nd St.</v>
      </c>
      <c r="F3" s="27"/>
      <c r="G3" s="26"/>
      <c r="K3" s="47"/>
      <c r="N3" s="1"/>
    </row>
    <row r="4" spans="1:20" ht="36" customHeight="1">
      <c r="A4" s="32">
        <f>IF(ISBLANK(Distance Control_1),"",Control_1 Distance)</f>
        <v>0</v>
      </c>
      <c r="B4" s="19">
        <f>Control_1 Open_time</f>
        <v>0</v>
      </c>
      <c r="C4" s="19">
        <f>Control_1 Close_time</f>
        <v>4.1666666666666664E-2</v>
      </c>
      <c r="D4" s="30" t="str">
        <f>IF(ISBLANK(Locale Control_1),"",Locale Control_1)</f>
        <v>Kaslo</v>
      </c>
      <c r="E4" s="30" t="str">
        <f>IF(ISBLANK(Control_1 Establishment_2),"",Control_1 Establishment_2)</f>
        <v/>
      </c>
      <c r="F4" s="27"/>
      <c r="G4" s="26"/>
      <c r="K4" s="47"/>
      <c r="N4" s="1"/>
    </row>
    <row r="5" spans="1:20" ht="36" customHeight="1" thickBot="1">
      <c r="A5" s="33"/>
      <c r="B5" s="20">
        <f>Control_1 Open_time</f>
        <v>0</v>
      </c>
      <c r="C5" s="20">
        <f>Control_1 Close_time</f>
        <v>4.1666666666666664E-2</v>
      </c>
      <c r="D5" s="21"/>
      <c r="E5" s="94" t="str">
        <f>IF(ISBLANK(Control_1 Establishment_3),"",Control_1 Establishment_3)</f>
        <v/>
      </c>
      <c r="F5" s="29"/>
      <c r="G5" s="28"/>
      <c r="K5" s="47"/>
    </row>
    <row r="6" spans="1:20" ht="36" customHeight="1">
      <c r="A6" s="31"/>
      <c r="B6" s="17">
        <f>Control_2 Open_time</f>
        <v>5.8333333333333327E-2</v>
      </c>
      <c r="C6" s="17">
        <f>Control_2 Close_time</f>
        <v>0.13194444444444445</v>
      </c>
      <c r="D6" s="22"/>
      <c r="E6" s="30" t="str">
        <f>IF(ISBLANK(Control_2 Establishment_1),"",Control_2 Establishment_1)</f>
        <v>choice</v>
      </c>
      <c r="F6" s="27"/>
      <c r="G6" s="26"/>
      <c r="K6" s="47"/>
    </row>
    <row r="7" spans="1:20" ht="36" customHeight="1">
      <c r="A7" s="32">
        <f>IF(ISBLANK(Distance Control_2),"",Control_2 Distance)</f>
        <v>47.5</v>
      </c>
      <c r="B7" s="19">
        <f>Control_2 Open_time</f>
        <v>5.8333333333333327E-2</v>
      </c>
      <c r="C7" s="19">
        <f>Control_2 Close_time</f>
        <v>0.13194444444444445</v>
      </c>
      <c r="D7" s="30" t="str">
        <f>IF(ISBLANK(Locale Control_2),"",Locale Control_2)</f>
        <v>New Denver</v>
      </c>
      <c r="E7" s="30" t="str">
        <f>IF(ISBLANK(Control_2 Establishment_2),"",Control_2 Establishment_2)</f>
        <v/>
      </c>
      <c r="F7" s="27"/>
      <c r="G7" s="26"/>
      <c r="K7" s="47"/>
    </row>
    <row r="8" spans="1:20" ht="36" customHeight="1" thickBot="1">
      <c r="A8" s="33"/>
      <c r="B8" s="20">
        <f>Control_2 Open_time</f>
        <v>5.8333333333333327E-2</v>
      </c>
      <c r="C8" s="20">
        <f>Control_2 Close_time</f>
        <v>0.13194444444444445</v>
      </c>
      <c r="D8" s="21"/>
      <c r="E8" s="94" t="str">
        <f>IF(ISBLANK(Control_2 Establishment_3),"",Control_2 Establishment_3)</f>
        <v/>
      </c>
      <c r="F8" s="29"/>
      <c r="G8" s="28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36" customHeight="1">
      <c r="A9" s="31"/>
      <c r="B9" s="17">
        <f>Control_3 Open_time</f>
        <v>0.15138888888888888</v>
      </c>
      <c r="C9" s="17">
        <f>Control_3 Close_time</f>
        <v>0.3430555555555555</v>
      </c>
      <c r="D9" s="22"/>
      <c r="E9" s="30" t="str">
        <f>IF(ISBLANK(Control_3 Establishment_1),"",Control_3 Establishment_1)</f>
        <v>Evergreen</v>
      </c>
      <c r="F9" s="27"/>
      <c r="G9" s="26"/>
      <c r="J9" s="50" t="s">
        <v>52</v>
      </c>
      <c r="K9" s="54"/>
      <c r="L9" s="48"/>
      <c r="M9" s="48"/>
      <c r="N9" s="48"/>
      <c r="O9" s="48"/>
      <c r="P9" s="48"/>
      <c r="Q9" s="48"/>
      <c r="R9" s="48"/>
      <c r="S9" s="48"/>
    </row>
    <row r="10" spans="1:20" ht="36" customHeight="1">
      <c r="A10" s="32">
        <f>IF(ISBLANK(Distance Control_3),"",Control_3 Distance)</f>
        <v>123.4</v>
      </c>
      <c r="B10" s="19">
        <f>Control_3 Open_time</f>
        <v>0.15138888888888888</v>
      </c>
      <c r="C10" s="19">
        <f>Control_3 Close_time</f>
        <v>0.3430555555555555</v>
      </c>
      <c r="D10" s="30" t="str">
        <f>IF(ISBLANK(Locale Control_3),"",Locale Control_3)</f>
        <v>Crescent Valley</v>
      </c>
      <c r="E10" s="30" t="str">
        <f>IF(ISBLANK(Control_3 Establishment_2),"",Control_3 Establishment_2)</f>
        <v>Natural Foods</v>
      </c>
      <c r="F10" s="27"/>
      <c r="G10" s="26"/>
      <c r="J10" s="53" t="str">
        <f>IF(ISBLANK(Brevet_Description),"",Brevet_Description)</f>
        <v>Soul of the Kootenays premanent #162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ht="36" customHeight="1" thickBot="1">
      <c r="A11" s="33"/>
      <c r="B11" s="20">
        <f>Control_3 Open_time</f>
        <v>0.15138888888888888</v>
      </c>
      <c r="C11" s="20">
        <f>Control_3 Close_time</f>
        <v>0.3430555555555555</v>
      </c>
      <c r="D11" s="21"/>
      <c r="E11" s="94" t="str">
        <f>IF(ISBLANK(Control_3 Establishment_3),"",Control_3 Establishment_3)</f>
        <v/>
      </c>
      <c r="F11" s="29"/>
      <c r="G11" s="28"/>
      <c r="J11" s="51" t="s">
        <v>53</v>
      </c>
      <c r="L11" s="66"/>
      <c r="M11" s="67"/>
      <c r="N11" s="67"/>
      <c r="O11" s="67"/>
      <c r="P11" s="67"/>
      <c r="Q11" s="67"/>
      <c r="R11" s="67"/>
      <c r="S11" s="67"/>
      <c r="T11" s="65"/>
    </row>
    <row r="12" spans="1:20" ht="36" customHeight="1" thickBot="1">
      <c r="A12" s="31"/>
      <c r="B12" s="17">
        <f>Control_4 Open_time</f>
        <v>0.26597222222222222</v>
      </c>
      <c r="C12" s="17">
        <f>Control_4 Close_time</f>
        <v>0.6</v>
      </c>
      <c r="D12" s="22"/>
      <c r="E12" s="30" t="str">
        <f>IF(ISBLANK(Control_4 Establishment_1),"",Control_4 Establishment_1)</f>
        <v>603 2nd St.</v>
      </c>
      <c r="F12" s="27"/>
      <c r="G12" s="26"/>
      <c r="J12" s="51" t="s">
        <v>54</v>
      </c>
      <c r="K12" s="51"/>
      <c r="L12" s="68"/>
      <c r="M12" s="68"/>
      <c r="N12" s="68"/>
      <c r="O12" s="68"/>
      <c r="P12" s="68"/>
      <c r="Q12" s="68"/>
      <c r="R12" s="68"/>
      <c r="S12" s="68"/>
      <c r="T12" s="63"/>
    </row>
    <row r="13" spans="1:20" ht="36" customHeight="1" thickBot="1">
      <c r="A13" s="32">
        <f>IF(ISBLANK(Distance Control_4),"",Control_4 Distance)</f>
        <v>216.1</v>
      </c>
      <c r="B13" s="19">
        <f>Control_4 Open_time</f>
        <v>0.26597222222222222</v>
      </c>
      <c r="C13" s="19">
        <f>Control_4 Close_time</f>
        <v>0.6</v>
      </c>
      <c r="D13" s="30" t="str">
        <f>IF(ISBLANK(Locale Control_4),"",Locale Control_4)</f>
        <v>Kaslo</v>
      </c>
      <c r="E13" s="30" t="str">
        <f>IF(ISBLANK(Control_4 Establishment_2),"",Control_4 Establishment_2)</f>
        <v/>
      </c>
      <c r="F13" s="27"/>
      <c r="G13" s="26"/>
      <c r="J13" s="51"/>
      <c r="K13" s="51"/>
      <c r="L13" s="68"/>
      <c r="M13" s="68"/>
      <c r="N13" s="68"/>
      <c r="O13" s="68"/>
      <c r="P13" s="68"/>
      <c r="Q13" s="68"/>
      <c r="R13" s="68"/>
      <c r="S13" s="68"/>
      <c r="T13" s="63"/>
    </row>
    <row r="14" spans="1:20" ht="36" customHeight="1" thickBot="1">
      <c r="A14" s="33"/>
      <c r="B14" s="20">
        <f>Control_4 Open_time</f>
        <v>0.26597222222222222</v>
      </c>
      <c r="C14" s="20">
        <f>Control_4 Close_time</f>
        <v>0.6</v>
      </c>
      <c r="D14" s="21"/>
      <c r="E14" s="94" t="str">
        <f>IF(ISBLANK(Control_4 Establishment_3),"",Control_4 Establishment_3)</f>
        <v/>
      </c>
      <c r="F14" s="29"/>
      <c r="G14" s="28"/>
      <c r="J14" s="51" t="s">
        <v>55</v>
      </c>
      <c r="K14" s="51"/>
      <c r="L14" s="68"/>
      <c r="M14" s="68"/>
      <c r="N14" s="68"/>
      <c r="O14" s="69"/>
      <c r="P14" s="69" t="s">
        <v>56</v>
      </c>
      <c r="Q14" s="69"/>
      <c r="R14" s="69"/>
      <c r="S14" s="68"/>
      <c r="T14" s="63"/>
    </row>
    <row r="15" spans="1:20" ht="36" customHeight="1" thickBot="1">
      <c r="A15" s="31"/>
      <c r="B15" s="17" t="str">
        <f>Control_5 Open_time</f>
        <v/>
      </c>
      <c r="C15" s="17" t="str">
        <f>Control_5 Close_time</f>
        <v/>
      </c>
      <c r="D15" s="22"/>
      <c r="E15" s="30" t="str">
        <f>IF(ISBLANK(Control_5 Establishment_1),"",Control_5 Establishment_1)</f>
        <v/>
      </c>
      <c r="F15" s="27"/>
      <c r="G15" s="26"/>
      <c r="J15" s="51" t="s">
        <v>57</v>
      </c>
      <c r="K15" s="51"/>
      <c r="L15" s="68"/>
      <c r="M15" s="68"/>
      <c r="N15" s="68"/>
      <c r="O15" s="69"/>
      <c r="P15" s="69" t="s">
        <v>58</v>
      </c>
      <c r="Q15" s="69"/>
      <c r="R15" s="69"/>
      <c r="S15" s="68"/>
      <c r="T15" s="63"/>
    </row>
    <row r="16" spans="1:20" ht="36" customHeight="1">
      <c r="A16" s="32" t="str">
        <f>IF(ISBLANK(Distance Control_5),"",Control_5 Distance)</f>
        <v/>
      </c>
      <c r="B16" s="19" t="str">
        <f>Control_5 Open_time</f>
        <v/>
      </c>
      <c r="C16" s="19" t="str">
        <f>Control_5 Close_time</f>
        <v/>
      </c>
      <c r="D16" s="30" t="str">
        <f>IF(ISBLANK(Locale Control_5),"",Locale Control_5)</f>
        <v/>
      </c>
      <c r="E16" s="30" t="str">
        <f>IF(ISBLANK(Control_5 Establishment_2),"",Control_5 Establishment_2)</f>
        <v/>
      </c>
      <c r="F16" s="27"/>
      <c r="G16" s="26"/>
      <c r="L16" s="70"/>
      <c r="M16" s="70"/>
      <c r="N16" s="70"/>
      <c r="O16" s="70"/>
      <c r="P16" s="70"/>
      <c r="Q16" s="70"/>
      <c r="R16" s="70"/>
      <c r="S16" s="70"/>
    </row>
    <row r="17" spans="1:21" ht="36" customHeight="1" thickBot="1">
      <c r="A17" s="33"/>
      <c r="B17" s="20" t="str">
        <f>Control_5 Open_time</f>
        <v/>
      </c>
      <c r="C17" s="20" t="str">
        <f>Control_5 Close_time</f>
        <v/>
      </c>
      <c r="D17" s="21"/>
      <c r="E17" s="94" t="str">
        <f>IF(ISBLANK(Control_5 Establishment_3),"",Control_5 Establishment_3)</f>
        <v/>
      </c>
      <c r="F17" s="29"/>
      <c r="G17" s="28"/>
      <c r="J17" s="51" t="s">
        <v>59</v>
      </c>
      <c r="L17" s="68"/>
      <c r="M17" s="68"/>
      <c r="N17" s="68"/>
      <c r="O17" s="70"/>
      <c r="P17" s="69" t="s">
        <v>60</v>
      </c>
      <c r="Q17" s="68"/>
      <c r="R17" s="71"/>
      <c r="S17" s="71"/>
      <c r="T17" s="64"/>
    </row>
    <row r="18" spans="1:21" ht="36" customHeight="1">
      <c r="A18" s="31"/>
      <c r="B18" s="17" t="str">
        <f>Control_6 Open_time</f>
        <v/>
      </c>
      <c r="C18" s="17" t="str">
        <f>Control_6 Close_time</f>
        <v/>
      </c>
      <c r="D18" s="22"/>
      <c r="E18" s="30" t="str">
        <f>IF(ISBLANK(Control_6 Establishment_1),"",Control_6 Establishment_1)</f>
        <v/>
      </c>
      <c r="F18" s="27"/>
      <c r="G18" s="26"/>
      <c r="L18" s="70"/>
      <c r="M18" s="70"/>
      <c r="N18" s="70"/>
      <c r="O18" s="70"/>
      <c r="P18" s="70"/>
      <c r="Q18" s="70"/>
      <c r="R18" s="70"/>
      <c r="S18" s="70"/>
    </row>
    <row r="19" spans="1:21" ht="36" customHeight="1">
      <c r="A19" s="32" t="str">
        <f>IF(ISBLANK(Distance Control_6),"",Control_6 Distance)</f>
        <v/>
      </c>
      <c r="B19" s="19" t="str">
        <f>Control_6 Open_time</f>
        <v/>
      </c>
      <c r="C19" s="19" t="str">
        <f>Control_6 Close_time</f>
        <v/>
      </c>
      <c r="D19" s="30" t="str">
        <f>IF(ISBLANK(Locale Control_6),"",Locale Control_6)</f>
        <v/>
      </c>
      <c r="E19" s="30" t="str">
        <f>IF(ISBLANK(Control_6 Establishment_2),"",Control_6 Establishment_2)</f>
        <v/>
      </c>
      <c r="F19" s="27"/>
      <c r="G19" s="26"/>
      <c r="L19" s="70"/>
      <c r="M19" s="70"/>
      <c r="N19" s="70"/>
      <c r="O19" s="70"/>
      <c r="P19" s="70"/>
      <c r="Q19" s="70"/>
      <c r="R19" s="70"/>
      <c r="S19" s="70"/>
    </row>
    <row r="20" spans="1:21" ht="36" customHeight="1" thickBot="1">
      <c r="A20" s="33"/>
      <c r="B20" s="20" t="str">
        <f>Control_5 Open_time</f>
        <v/>
      </c>
      <c r="C20" s="20" t="str">
        <f>Control_5 Close_time</f>
        <v/>
      </c>
      <c r="D20" s="21"/>
      <c r="E20" s="94" t="str">
        <f>IF(ISBLANK(Control_6 Establishment_3),"",Control_6 Establishment_3)</f>
        <v/>
      </c>
      <c r="F20" s="29"/>
      <c r="G20" s="28"/>
      <c r="J20" s="56" t="s">
        <v>61</v>
      </c>
      <c r="K20" s="56"/>
      <c r="L20" s="72"/>
      <c r="M20" s="72"/>
      <c r="N20" s="72"/>
      <c r="O20" s="72"/>
      <c r="P20" s="72"/>
      <c r="Q20" s="72"/>
      <c r="R20" s="72"/>
      <c r="S20" s="72"/>
      <c r="T20" s="56"/>
    </row>
    <row r="21" spans="1:21" ht="36" customHeight="1">
      <c r="A21" s="31"/>
      <c r="B21" s="17" t="str">
        <f>Control_7 Open_time</f>
        <v/>
      </c>
      <c r="C21" s="17" t="str">
        <f>Control_7 Close_time</f>
        <v/>
      </c>
      <c r="D21" s="22"/>
      <c r="E21" s="30" t="str">
        <f>IF(ISBLANK(Control_7 Establishment_1),"",Control_7 Establishment_1)</f>
        <v/>
      </c>
      <c r="F21" s="27"/>
      <c r="G21" s="26"/>
      <c r="L21" s="70"/>
      <c r="M21" s="70"/>
      <c r="N21" s="70"/>
      <c r="O21" s="70"/>
      <c r="P21" s="70"/>
      <c r="Q21" s="70"/>
      <c r="R21" s="70"/>
      <c r="S21" s="70"/>
    </row>
    <row r="22" spans="1:21" ht="36" customHeight="1">
      <c r="A22" s="32" t="str">
        <f>IF(ISBLANK(Distance Control_7),"",Control_7 Distance)</f>
        <v/>
      </c>
      <c r="B22" s="19" t="str">
        <f>Control_7 Open_time</f>
        <v/>
      </c>
      <c r="C22" s="19" t="str">
        <f>Control_7 Close_time</f>
        <v/>
      </c>
      <c r="D22" s="30" t="str">
        <f>IF(ISBLANK(Locale Control_7),"",Locale Control_7)</f>
        <v/>
      </c>
      <c r="E22" s="30" t="str">
        <f>IF(ISBLANK(Control_7 Establishment_2),"",Control_7 Establishment_2)</f>
        <v/>
      </c>
      <c r="F22" s="27"/>
      <c r="G22" s="26"/>
      <c r="J22" s="61" t="s">
        <v>62</v>
      </c>
      <c r="K22" s="61"/>
      <c r="L22" s="73"/>
      <c r="M22" s="73"/>
      <c r="N22" s="73"/>
      <c r="O22" s="73"/>
      <c r="P22" s="73"/>
      <c r="Q22" s="73"/>
      <c r="R22" s="73"/>
      <c r="S22" s="73"/>
      <c r="T22" s="61"/>
    </row>
    <row r="23" spans="1:21" ht="36" customHeight="1" thickBot="1">
      <c r="A23" s="33"/>
      <c r="B23" s="20" t="str">
        <f>Control_7 Open_time</f>
        <v/>
      </c>
      <c r="C23" s="20" t="str">
        <f>Control_7 Close_time</f>
        <v/>
      </c>
      <c r="D23" s="21"/>
      <c r="E23" s="94" t="str">
        <f>IF(ISBLANK(Control_7 Establishment_3),"",Control_7 Establishment_3)</f>
        <v/>
      </c>
      <c r="F23" s="29"/>
      <c r="G23" s="28"/>
      <c r="J23" s="51" t="s">
        <v>63</v>
      </c>
      <c r="K23" s="57" t="str">
        <f>IF(ISBLANK(Start_date),"",Start_date)</f>
        <v/>
      </c>
      <c r="L23" s="74"/>
      <c r="M23" s="74"/>
      <c r="N23" s="70"/>
      <c r="O23" s="69" t="s">
        <v>64</v>
      </c>
      <c r="P23" s="70"/>
      <c r="Q23" s="71"/>
      <c r="R23" s="71"/>
      <c r="S23" s="71"/>
      <c r="T23" s="55"/>
    </row>
    <row r="24" spans="1:21" ht="36" customHeight="1" thickBot="1">
      <c r="A24" s="31"/>
      <c r="B24" s="17" t="str">
        <f>Control_8 Open_time</f>
        <v/>
      </c>
      <c r="C24" s="17" t="str">
        <f>Control_8 Close_time</f>
        <v/>
      </c>
      <c r="D24" s="22"/>
      <c r="E24" s="30" t="str">
        <f>IF(ISBLANK(Control_8 Establishment_1),"",Control_8 Establishment_1)</f>
        <v/>
      </c>
      <c r="F24" s="27"/>
      <c r="G24" s="26"/>
      <c r="L24" s="70"/>
      <c r="M24" s="70"/>
      <c r="N24" s="70"/>
      <c r="O24" s="69" t="s">
        <v>65</v>
      </c>
      <c r="P24" s="70"/>
      <c r="Q24" s="71"/>
      <c r="R24" s="71"/>
      <c r="S24" s="71"/>
      <c r="T24" s="55"/>
    </row>
    <row r="25" spans="1:21" ht="36" customHeight="1" thickBot="1">
      <c r="A25" s="32" t="str">
        <f>IF(ISBLANK(Distance Control_8),"",Control_8 Distance)</f>
        <v/>
      </c>
      <c r="B25" s="19" t="str">
        <f>Control_8 Open_time</f>
        <v/>
      </c>
      <c r="C25" s="19" t="str">
        <f>Control_8 Close_time</f>
        <v/>
      </c>
      <c r="D25" s="30" t="str">
        <f>IF(ISBLANK(Locale Control_8),"",Locale Control_8)</f>
        <v/>
      </c>
      <c r="E25" s="30" t="str">
        <f>IF(ISBLANK(Control_8 Establishment_2),"",Control_8 Establishment_2)</f>
        <v/>
      </c>
      <c r="F25" s="27"/>
      <c r="G25" s="26"/>
      <c r="J25" s="55"/>
      <c r="K25" s="55"/>
      <c r="L25" s="71"/>
      <c r="M25" s="71"/>
      <c r="N25" s="70"/>
      <c r="O25" s="69" t="s">
        <v>66</v>
      </c>
      <c r="P25" s="70"/>
      <c r="Q25" s="71"/>
      <c r="R25" s="71"/>
      <c r="S25" s="71"/>
      <c r="T25" s="55"/>
    </row>
    <row r="26" spans="1:21" ht="36" customHeight="1" thickBot="1">
      <c r="A26" s="33"/>
      <c r="B26" s="20" t="str">
        <f>Control_8 Open_time</f>
        <v/>
      </c>
      <c r="C26" s="20" t="str">
        <f>Control_8 Close_time</f>
        <v/>
      </c>
      <c r="D26" s="21"/>
      <c r="E26" s="94" t="str">
        <f>IF(ISBLANK(Control_8 Establishment_3),"",Control_8 Establishment_3)</f>
        <v/>
      </c>
      <c r="F26" s="29"/>
      <c r="G26" s="28"/>
      <c r="J26" s="58" t="s">
        <v>67</v>
      </c>
      <c r="K26" s="58"/>
      <c r="L26" s="75"/>
      <c r="M26" s="75"/>
      <c r="N26" s="70"/>
      <c r="O26" s="70"/>
      <c r="P26" s="70"/>
      <c r="Q26" s="70"/>
      <c r="R26" s="70"/>
      <c r="S26" s="70"/>
    </row>
    <row r="27" spans="1:21" ht="36" customHeight="1" thickBot="1">
      <c r="A27" s="31"/>
      <c r="B27" s="17" t="str">
        <f>Control_9 Open_time</f>
        <v/>
      </c>
      <c r="C27" s="17" t="str">
        <f>Control_9 Close_time</f>
        <v/>
      </c>
      <c r="D27" s="22"/>
      <c r="E27" s="30" t="str">
        <f>IF(ISBLANK(Control_9 Establishment_1),"",Control_9 Establishment_1)</f>
        <v/>
      </c>
      <c r="F27" s="27"/>
      <c r="G27" s="26"/>
      <c r="L27" s="73" t="s">
        <v>68</v>
      </c>
      <c r="M27" s="73"/>
      <c r="N27" s="73"/>
      <c r="O27" s="73"/>
      <c r="P27" s="73"/>
      <c r="Q27" s="73"/>
      <c r="R27" s="70"/>
      <c r="S27" s="70"/>
    </row>
    <row r="28" spans="1:21" ht="36" customHeight="1">
      <c r="A28" s="32" t="str">
        <f>IF(ISBLANK(Distance Control_9),"",Control_9 Distance)</f>
        <v/>
      </c>
      <c r="B28" s="19" t="str">
        <f>Control_9 Open_time</f>
        <v/>
      </c>
      <c r="C28" s="19" t="str">
        <f>Control_9 Close_time</f>
        <v/>
      </c>
      <c r="D28" s="30" t="str">
        <f>IF(ISBLANK(Locale Control_9),"",Locale Control_9)</f>
        <v/>
      </c>
      <c r="E28" s="30" t="str">
        <f>IF(ISBLANK(Control_9 Establishment_2),"",Control_9 Establishment_2)</f>
        <v/>
      </c>
      <c r="F28" s="27"/>
      <c r="G28" s="26"/>
      <c r="K28" s="59"/>
      <c r="L28" s="76"/>
      <c r="M28" s="76"/>
      <c r="N28" s="77"/>
      <c r="O28" s="78"/>
      <c r="P28" s="76"/>
      <c r="Q28" s="76"/>
      <c r="R28" s="77"/>
      <c r="S28" s="70"/>
    </row>
    <row r="29" spans="1:21" ht="36" customHeight="1" thickBot="1">
      <c r="A29" s="33"/>
      <c r="B29" s="20" t="str">
        <f>Control_9 Open_time</f>
        <v/>
      </c>
      <c r="C29" s="20" t="str">
        <f>Control_9 Close_time</f>
        <v/>
      </c>
      <c r="D29" s="21"/>
      <c r="E29" s="94" t="str">
        <f>IF(ISBLANK(Control_9 Establishment_3),"",Control_9 Establishment_3)</f>
        <v/>
      </c>
      <c r="F29" s="29"/>
      <c r="G29" s="28"/>
      <c r="K29" s="62"/>
      <c r="L29" s="79"/>
      <c r="M29" s="79"/>
      <c r="N29" s="80"/>
      <c r="O29" s="81"/>
      <c r="P29" s="79"/>
      <c r="Q29" s="79"/>
      <c r="R29" s="80"/>
      <c r="S29" s="70"/>
    </row>
    <row r="30" spans="1:21" ht="36" customHeight="1" thickBot="1">
      <c r="A30" s="31"/>
      <c r="B30" s="17" t="str">
        <f>Control_10 Open_time</f>
        <v/>
      </c>
      <c r="C30" s="17" t="str">
        <f>Control_10 Close_time</f>
        <v/>
      </c>
      <c r="D30" s="22"/>
      <c r="E30" s="30" t="str">
        <f>IF(ISBLANK(Control_10 Establishment_1),"",Control_10 Establishment_1)</f>
        <v/>
      </c>
      <c r="F30" s="27"/>
      <c r="G30" s="26"/>
      <c r="K30" s="60"/>
      <c r="L30" s="71"/>
      <c r="M30" s="71"/>
      <c r="N30" s="82"/>
      <c r="O30" s="83"/>
      <c r="P30" s="71"/>
      <c r="Q30" s="71"/>
      <c r="R30" s="82"/>
      <c r="S30" s="70"/>
    </row>
    <row r="31" spans="1:21" ht="36" customHeight="1" thickBot="1">
      <c r="A31" s="32" t="str">
        <f>IF(ISBLANK(Distance Control_10),"",Control_10 Distance)</f>
        <v/>
      </c>
      <c r="B31" s="19" t="str">
        <f>Control_10 Open_time</f>
        <v/>
      </c>
      <c r="C31" s="19" t="str">
        <f>Control_10 Close_time</f>
        <v/>
      </c>
      <c r="D31" s="30" t="str">
        <f>IF(ISBLANK(Locale Control_10),"",Locale Control_10)</f>
        <v/>
      </c>
      <c r="E31" s="30" t="str">
        <f>IF(ISBLANK(Control_10 Establishment_2),"",Control_10 Establishment_2)</f>
        <v/>
      </c>
      <c r="F31" s="27"/>
      <c r="G31" s="26"/>
      <c r="L31" s="69" t="s">
        <v>69</v>
      </c>
      <c r="M31" s="70"/>
      <c r="N31" s="68" t="str">
        <f>IF(ISBLANK(Brevet_Number),"",Brevet_Number)</f>
        <v/>
      </c>
      <c r="O31" s="68"/>
      <c r="P31" s="68"/>
      <c r="Q31" s="70"/>
      <c r="R31" s="70"/>
      <c r="S31" s="70"/>
      <c r="U31" s="56"/>
    </row>
    <row r="32" spans="1:21" ht="36" customHeight="1" thickBot="1">
      <c r="A32" s="33"/>
      <c r="B32" s="20" t="str">
        <f>Control_10 Open_time</f>
        <v/>
      </c>
      <c r="C32" s="20" t="str">
        <f>Control_10 Close_time</f>
        <v/>
      </c>
      <c r="D32" s="21"/>
      <c r="E32" s="94" t="str">
        <f>IF(ISBLANK(Control_10 Establishment_3),"",Control_10 Establishment_3)</f>
        <v/>
      </c>
      <c r="F32" s="29"/>
      <c r="G32" s="28"/>
      <c r="U32" s="56"/>
    </row>
    <row r="33" spans="1:20" ht="36" customHeight="1">
      <c r="A33" s="31"/>
      <c r="B33" s="17">
        <f>Control_1 Open_time</f>
        <v>0</v>
      </c>
      <c r="C33" s="17">
        <f>Control_1 Close_time</f>
        <v>4.1666666666666664E-2</v>
      </c>
      <c r="D33" s="18"/>
      <c r="E33" s="30" t="str">
        <f>IF(ISBLANK(Control_1 Establishment_1),"",Control_1 Establishment_1)</f>
        <v>603 2nd St.</v>
      </c>
      <c r="F33" s="27"/>
      <c r="G33" s="26"/>
      <c r="L33" s="70"/>
      <c r="M33" s="70"/>
      <c r="N33" s="84"/>
      <c r="O33" s="70"/>
      <c r="P33" s="70"/>
      <c r="Q33" s="70"/>
      <c r="R33" s="70"/>
      <c r="S33" s="70"/>
    </row>
    <row r="34" spans="1:20" ht="36" customHeight="1">
      <c r="A34" s="32">
        <f>IF(ISBLANK(Distance Control_1),"",Control_1 Distance)</f>
        <v>0</v>
      </c>
      <c r="B34" s="19">
        <f>Control_1 Open_time</f>
        <v>0</v>
      </c>
      <c r="C34" s="19">
        <f>Control_1 Close_time</f>
        <v>4.1666666666666664E-2</v>
      </c>
      <c r="D34" s="30" t="str">
        <f>IF(ISBLANK(Locale Control_1),"",Locale Control_1)</f>
        <v>Kaslo</v>
      </c>
      <c r="E34" s="30" t="str">
        <f>IF(ISBLANK(Control_1 Establishment_2),"",Control_1 Establishment_2)</f>
        <v/>
      </c>
      <c r="F34" s="27"/>
      <c r="G34" s="26"/>
      <c r="K34" s="47"/>
      <c r="L34" s="70"/>
      <c r="M34" s="70"/>
      <c r="N34" s="84"/>
      <c r="O34" s="70"/>
      <c r="P34" s="70"/>
      <c r="Q34" s="70"/>
      <c r="R34" s="70"/>
      <c r="S34" s="70"/>
    </row>
    <row r="35" spans="1:20" ht="36" customHeight="1" thickBot="1">
      <c r="A35" s="33"/>
      <c r="B35" s="20">
        <f>Control_1 Open_time</f>
        <v>0</v>
      </c>
      <c r="C35" s="20">
        <f>Control_1 Close_time</f>
        <v>4.1666666666666664E-2</v>
      </c>
      <c r="D35" s="21"/>
      <c r="E35" s="94" t="str">
        <f>IF(ISBLANK(Control_1 Establishment_3),"",Control_1 Establishment_3)</f>
        <v/>
      </c>
      <c r="F35" s="29"/>
      <c r="G35" s="28"/>
      <c r="K35" s="47"/>
      <c r="L35" s="70"/>
      <c r="M35" s="70"/>
      <c r="N35" s="84"/>
      <c r="O35" s="70"/>
      <c r="P35" s="70"/>
      <c r="Q35" s="70"/>
      <c r="R35" s="70"/>
      <c r="S35" s="70"/>
    </row>
    <row r="36" spans="1:20" ht="36" customHeight="1">
      <c r="A36" s="31"/>
      <c r="B36" s="17">
        <f>Control_2 Open_time</f>
        <v>5.8333333333333327E-2</v>
      </c>
      <c r="C36" s="17">
        <f>Control_2 Close_time</f>
        <v>0.13194444444444445</v>
      </c>
      <c r="D36" s="22"/>
      <c r="E36" s="30" t="str">
        <f>IF(ISBLANK(Control_2 Establishment_1),"",Control_2 Establishment_1)</f>
        <v>choice</v>
      </c>
      <c r="F36" s="27"/>
      <c r="G36" s="26"/>
      <c r="K36" s="47"/>
      <c r="L36" s="70"/>
      <c r="M36" s="70"/>
      <c r="N36" s="70"/>
      <c r="O36" s="70"/>
      <c r="P36" s="70"/>
      <c r="Q36" s="70"/>
      <c r="R36" s="70"/>
      <c r="S36" s="70"/>
    </row>
    <row r="37" spans="1:20" ht="36" customHeight="1">
      <c r="A37" s="32">
        <f>IF(ISBLANK(Distance Control_2),"",Control_2 Distance)</f>
        <v>47.5</v>
      </c>
      <c r="B37" s="19">
        <f>Control_2 Open_time</f>
        <v>5.8333333333333327E-2</v>
      </c>
      <c r="C37" s="19">
        <f>Control_2 Close_time</f>
        <v>0.13194444444444445</v>
      </c>
      <c r="D37" s="30" t="str">
        <f>IF(ISBLANK(Locale Control_2),"",Locale Control_2)</f>
        <v>New Denver</v>
      </c>
      <c r="E37" s="30" t="str">
        <f>IF(ISBLANK(Control_2 Establishment_2),"",Control_2 Establishment_2)</f>
        <v/>
      </c>
      <c r="F37" s="27"/>
      <c r="G37" s="26"/>
      <c r="K37" s="47"/>
      <c r="L37" s="70"/>
      <c r="M37" s="70"/>
      <c r="N37" s="70"/>
      <c r="O37" s="70"/>
      <c r="P37" s="70"/>
      <c r="Q37" s="70"/>
      <c r="R37" s="70"/>
      <c r="S37" s="70"/>
    </row>
    <row r="38" spans="1:20" ht="36" customHeight="1" thickBot="1">
      <c r="A38" s="33"/>
      <c r="B38" s="20">
        <f>Control_2 Open_time</f>
        <v>5.8333333333333327E-2</v>
      </c>
      <c r="C38" s="20">
        <f>Control_2 Close_time</f>
        <v>0.13194444444444445</v>
      </c>
      <c r="D38" s="21"/>
      <c r="E38" s="94" t="str">
        <f>IF(ISBLANK(Control_2 Establishment_3),"",Control_2 Establishment_3)</f>
        <v/>
      </c>
      <c r="F38" s="29"/>
      <c r="G38" s="28"/>
      <c r="K38" s="47"/>
      <c r="L38" s="70"/>
      <c r="M38" s="70"/>
      <c r="N38" s="70"/>
      <c r="O38" s="70"/>
      <c r="P38" s="70"/>
      <c r="Q38" s="70"/>
      <c r="R38" s="70"/>
      <c r="S38" s="70"/>
    </row>
    <row r="39" spans="1:20" ht="36" customHeight="1">
      <c r="A39" s="31"/>
      <c r="B39" s="17">
        <f>Control_3 Open_time</f>
        <v>0.15138888888888888</v>
      </c>
      <c r="C39" s="17">
        <f>Control_3 Close_time</f>
        <v>0.3430555555555555</v>
      </c>
      <c r="D39" s="22"/>
      <c r="E39" s="30" t="str">
        <f>IF(ISBLANK(Control_3 Establishment_1),"",Control_3 Establishment_1)</f>
        <v>Evergreen</v>
      </c>
      <c r="F39" s="27"/>
      <c r="G39" s="26"/>
      <c r="J39" s="50" t="s">
        <v>52</v>
      </c>
      <c r="K39" s="49"/>
      <c r="L39" s="85"/>
      <c r="M39" s="85"/>
      <c r="N39" s="85"/>
      <c r="O39" s="85"/>
      <c r="P39" s="85"/>
      <c r="Q39" s="85"/>
      <c r="R39" s="85"/>
      <c r="S39" s="85"/>
      <c r="T39" s="49"/>
    </row>
    <row r="40" spans="1:20" ht="36" customHeight="1">
      <c r="A40" s="32">
        <f>IF(ISBLANK(Distance Control_3),"",Control_3 Distance)</f>
        <v>123.4</v>
      </c>
      <c r="B40" s="19">
        <f>Control_3 Open_time</f>
        <v>0.15138888888888888</v>
      </c>
      <c r="C40" s="19">
        <f>Control_3 Close_time</f>
        <v>0.3430555555555555</v>
      </c>
      <c r="D40" s="30" t="str">
        <f>IF(ISBLANK(Locale Control_3),"",Locale Control_3)</f>
        <v>Crescent Valley</v>
      </c>
      <c r="E40" s="30" t="str">
        <f>IF(ISBLANK(Control_3 Establishment_2),"",Control_3 Establishment_2)</f>
        <v>Natural Foods</v>
      </c>
      <c r="F40" s="27"/>
      <c r="G40" s="26"/>
      <c r="J40" s="53" t="str">
        <f>IF(ISBLANK(Brevet_Description),"",Brevet_Description)</f>
        <v>Soul of the Kootenays premanent #162</v>
      </c>
      <c r="K40" s="52"/>
      <c r="L40" s="86"/>
      <c r="M40" s="86"/>
      <c r="N40" s="86"/>
      <c r="O40" s="86"/>
      <c r="P40" s="86"/>
      <c r="Q40" s="86"/>
      <c r="R40" s="86"/>
      <c r="S40" s="86"/>
      <c r="T40" s="52"/>
    </row>
    <row r="41" spans="1:20" ht="36" customHeight="1" thickBot="1">
      <c r="A41" s="33"/>
      <c r="B41" s="20">
        <f>Control_3 Open_time</f>
        <v>0.15138888888888888</v>
      </c>
      <c r="C41" s="20">
        <f>Control_3 Close_time</f>
        <v>0.3430555555555555</v>
      </c>
      <c r="D41" s="21"/>
      <c r="E41" s="94" t="str">
        <f>IF(ISBLANK(Control_3 Establishment_3),"",Control_3 Establishment_3)</f>
        <v/>
      </c>
      <c r="F41" s="29"/>
      <c r="G41" s="28"/>
      <c r="J41" s="53"/>
      <c r="K41" s="52"/>
      <c r="L41" s="86"/>
      <c r="M41" s="86"/>
      <c r="N41" s="86"/>
      <c r="O41" s="86"/>
      <c r="P41" s="86"/>
      <c r="Q41" s="86"/>
      <c r="R41" s="86"/>
      <c r="S41" s="86"/>
      <c r="T41" s="52"/>
    </row>
    <row r="42" spans="1:20" ht="36" customHeight="1" thickBot="1">
      <c r="A42" s="31"/>
      <c r="B42" s="17">
        <f>Control_4 Open_time</f>
        <v>0.26597222222222222</v>
      </c>
      <c r="C42" s="17">
        <f>Control_4 Close_time</f>
        <v>0.6</v>
      </c>
      <c r="D42" s="22"/>
      <c r="E42" s="30" t="str">
        <f>IF(ISBLANK(Control_4 Establishment_1),"",Control_4 Establishment_1)</f>
        <v>603 2nd St.</v>
      </c>
      <c r="F42" s="27"/>
      <c r="G42" s="26"/>
      <c r="J42" s="51" t="s">
        <v>53</v>
      </c>
      <c r="L42" s="66"/>
      <c r="M42" s="67"/>
      <c r="N42" s="67"/>
      <c r="O42" s="67"/>
      <c r="P42" s="67"/>
      <c r="Q42" s="67"/>
      <c r="R42" s="67"/>
      <c r="S42" s="67"/>
      <c r="T42" s="65"/>
    </row>
    <row r="43" spans="1:20" ht="36" customHeight="1" thickBot="1">
      <c r="A43" s="32">
        <f>IF(ISBLANK(Distance Control_4),"",Control_4 Distance)</f>
        <v>216.1</v>
      </c>
      <c r="B43" s="19">
        <f>Control_4 Open_time</f>
        <v>0.26597222222222222</v>
      </c>
      <c r="C43" s="19">
        <f>Control_4 Close_time</f>
        <v>0.6</v>
      </c>
      <c r="D43" s="30" t="str">
        <f>IF(ISBLANK(Locale Control_4),"",Locale Control_4)</f>
        <v>Kaslo</v>
      </c>
      <c r="E43" s="30" t="str">
        <f>IF(ISBLANK(Control_4 Establishment_2),"",Control_4 Establishment_2)</f>
        <v/>
      </c>
      <c r="F43" s="27"/>
      <c r="G43" s="26"/>
      <c r="J43" s="51" t="s">
        <v>54</v>
      </c>
      <c r="K43" s="51"/>
      <c r="L43" s="68"/>
      <c r="M43" s="68"/>
      <c r="N43" s="68"/>
      <c r="O43" s="68"/>
      <c r="P43" s="68"/>
      <c r="Q43" s="68"/>
      <c r="R43" s="68"/>
      <c r="S43" s="68"/>
      <c r="T43" s="63"/>
    </row>
    <row r="44" spans="1:20" ht="36" customHeight="1" thickBot="1">
      <c r="A44" s="33"/>
      <c r="B44" s="20">
        <f>Control_4 Open_time</f>
        <v>0.26597222222222222</v>
      </c>
      <c r="C44" s="20">
        <f>Control_4 Close_time</f>
        <v>0.6</v>
      </c>
      <c r="D44" s="21"/>
      <c r="E44" s="94" t="str">
        <f>IF(ISBLANK(Control_4 Establishment_3),"",Control_4 Establishment_3)</f>
        <v/>
      </c>
      <c r="F44" s="29"/>
      <c r="G44" s="28"/>
      <c r="J44" s="51"/>
      <c r="K44" s="51"/>
      <c r="L44" s="68"/>
      <c r="M44" s="68"/>
      <c r="N44" s="68"/>
      <c r="O44" s="68"/>
      <c r="P44" s="68"/>
      <c r="Q44" s="68"/>
      <c r="R44" s="68"/>
      <c r="S44" s="68"/>
      <c r="T44" s="63"/>
    </row>
    <row r="45" spans="1:20" ht="36" customHeight="1" thickBot="1">
      <c r="A45" s="33"/>
      <c r="B45" s="20"/>
      <c r="C45" s="20"/>
      <c r="D45" s="21"/>
      <c r="E45" s="94"/>
      <c r="F45" s="29"/>
      <c r="G45" s="28"/>
      <c r="J45" s="51" t="s">
        <v>55</v>
      </c>
      <c r="K45" s="51"/>
      <c r="L45" s="68"/>
      <c r="M45" s="68"/>
      <c r="N45" s="68"/>
      <c r="O45" s="69"/>
      <c r="P45" s="69" t="s">
        <v>56</v>
      </c>
      <c r="Q45" s="69"/>
      <c r="R45" s="69"/>
      <c r="S45" s="68"/>
      <c r="T45" s="63"/>
    </row>
    <row r="46" spans="1:20" ht="36" customHeight="1" thickBot="1">
      <c r="A46" s="32" t="str">
        <f>IF(ISBLANK(Distance Control_15),"",Control_15 Distance)</f>
        <v/>
      </c>
      <c r="B46" s="19" t="str">
        <f>Control_15 Open_time</f>
        <v/>
      </c>
      <c r="C46" s="19" t="str">
        <f>Control_15 Close_time</f>
        <v/>
      </c>
      <c r="D46" s="30" t="str">
        <f>IF(ISBLANK(Locale Control_15),"",Locale Control_15)</f>
        <v/>
      </c>
      <c r="E46" s="30" t="str">
        <f>IF(ISBLANK(Control_15 Establishment_2),"",Control_15 Establishment_2)</f>
        <v/>
      </c>
      <c r="F46" s="27"/>
      <c r="G46" s="26"/>
      <c r="J46" s="51" t="s">
        <v>57</v>
      </c>
      <c r="K46" s="51"/>
      <c r="L46" s="68"/>
      <c r="M46" s="68"/>
      <c r="N46" s="68"/>
      <c r="O46" s="69"/>
      <c r="P46" s="69" t="s">
        <v>58</v>
      </c>
      <c r="Q46" s="69"/>
      <c r="R46" s="69"/>
      <c r="S46" s="68"/>
      <c r="T46" s="63"/>
    </row>
    <row r="47" spans="1:20" ht="36" customHeight="1" thickBot="1">
      <c r="A47" s="33"/>
      <c r="B47" s="20" t="str">
        <f>Control_15 Open_time</f>
        <v/>
      </c>
      <c r="C47" s="20" t="str">
        <f>Control_15 Close_time</f>
        <v/>
      </c>
      <c r="D47" s="21"/>
      <c r="E47" s="94" t="str">
        <f>IF(ISBLANK(Control_15 Establishment_3),"",Control_15 Establishment_3)</f>
        <v/>
      </c>
      <c r="F47" s="29"/>
      <c r="G47" s="28"/>
      <c r="L47" s="70"/>
      <c r="M47" s="70"/>
      <c r="N47" s="70"/>
      <c r="O47" s="70"/>
      <c r="P47" s="70"/>
      <c r="Q47" s="70"/>
      <c r="R47" s="70"/>
      <c r="S47" s="70"/>
    </row>
    <row r="48" spans="1:20" ht="36" customHeight="1" thickBot="1">
      <c r="A48" s="31"/>
      <c r="B48" s="17" t="str">
        <f>Control_16 Open_time</f>
        <v/>
      </c>
      <c r="C48" s="17" t="str">
        <f>Control_16 Close_time</f>
        <v/>
      </c>
      <c r="D48" s="22"/>
      <c r="E48" s="30" t="str">
        <f>IF(ISBLANK(Control_16 Establishment_1),"",Control_16 Establishment_1)</f>
        <v/>
      </c>
      <c r="F48" s="27"/>
      <c r="G48" s="26"/>
      <c r="J48" s="51" t="s">
        <v>59</v>
      </c>
      <c r="L48" s="68"/>
      <c r="M48" s="68"/>
      <c r="N48" s="68"/>
      <c r="O48" s="70"/>
      <c r="P48" s="69" t="s">
        <v>60</v>
      </c>
      <c r="Q48" s="68"/>
      <c r="R48" s="71"/>
      <c r="S48" s="71"/>
      <c r="T48" s="64"/>
    </row>
    <row r="49" spans="1:20" ht="36" customHeight="1">
      <c r="A49" s="32" t="str">
        <f>IF(ISBLANK(Distance Control_16),"",Control_16 Distance)</f>
        <v/>
      </c>
      <c r="B49" s="19" t="str">
        <f>Control_16 Open_time</f>
        <v/>
      </c>
      <c r="C49" s="19" t="str">
        <f>Control_16 Close_time</f>
        <v/>
      </c>
      <c r="D49" s="30" t="str">
        <f>IF(ISBLANK(Locale Control_16),"",Locale Control_16)</f>
        <v/>
      </c>
      <c r="E49" s="30" t="str">
        <f>IF(ISBLANK(Control_16 Establishment_2),"",Control_16 Establishment_2)</f>
        <v/>
      </c>
      <c r="F49" s="27"/>
      <c r="G49" s="26"/>
      <c r="L49" s="70"/>
      <c r="M49" s="70"/>
      <c r="N49" s="70"/>
      <c r="O49" s="70"/>
      <c r="P49" s="70"/>
      <c r="Q49" s="70"/>
      <c r="R49" s="70"/>
      <c r="S49" s="70"/>
    </row>
    <row r="50" spans="1:20" ht="36" customHeight="1" thickBot="1">
      <c r="A50" s="33"/>
      <c r="B50" s="20" t="str">
        <f>Control_16 Open_time</f>
        <v/>
      </c>
      <c r="C50" s="20" t="str">
        <f>Control_16 Close_time</f>
        <v/>
      </c>
      <c r="D50" s="21"/>
      <c r="E50" s="94" t="str">
        <f>IF(ISBLANK(Control_16 Establishment_3),"",Control_16 Establishment_3)</f>
        <v/>
      </c>
      <c r="F50" s="29"/>
      <c r="G50" s="28"/>
      <c r="J50" s="56" t="s">
        <v>61</v>
      </c>
      <c r="K50" s="56"/>
      <c r="L50" s="72"/>
      <c r="M50" s="72"/>
      <c r="N50" s="72"/>
      <c r="O50" s="72"/>
      <c r="P50" s="72"/>
      <c r="Q50" s="72"/>
      <c r="R50" s="72"/>
      <c r="S50" s="72"/>
      <c r="T50" s="56"/>
    </row>
    <row r="51" spans="1:20" ht="36" customHeight="1">
      <c r="A51" s="31"/>
      <c r="B51" s="17" t="str">
        <f>Control_17 Open_time</f>
        <v/>
      </c>
      <c r="C51" s="17" t="str">
        <f>Control_17 Close_time</f>
        <v/>
      </c>
      <c r="D51" s="22"/>
      <c r="E51" s="30" t="str">
        <f>IF(ISBLANK(Control_17 Establishment_1),"",Control_17 Establishment_1)</f>
        <v/>
      </c>
      <c r="F51" s="27"/>
      <c r="G51" s="26"/>
      <c r="L51" s="70"/>
      <c r="M51" s="70"/>
      <c r="N51" s="70"/>
      <c r="O51" s="70"/>
      <c r="P51" s="70"/>
      <c r="Q51" s="70"/>
      <c r="R51" s="70"/>
      <c r="S51" s="70"/>
    </row>
    <row r="52" spans="1:20" ht="36" customHeight="1">
      <c r="A52" s="32" t="str">
        <f>IF(ISBLANK(Distance Control_17),"",Control_17 Distance)</f>
        <v/>
      </c>
      <c r="B52" s="19" t="str">
        <f>Control_17 Open_time</f>
        <v/>
      </c>
      <c r="C52" s="19" t="str">
        <f>Control_17 Close_time</f>
        <v/>
      </c>
      <c r="D52" s="30" t="str">
        <f>IF(ISBLANK(Locale Control_17),"",Locale Control_17)</f>
        <v/>
      </c>
      <c r="E52" s="30" t="str">
        <f>IF(ISBLANK(Control_17 Establishment_2),"",Control_17 Establishment_2)</f>
        <v/>
      </c>
      <c r="F52" s="27"/>
      <c r="G52" s="26"/>
      <c r="J52" s="61" t="s">
        <v>62</v>
      </c>
      <c r="K52" s="61"/>
      <c r="L52" s="73"/>
      <c r="M52" s="73"/>
      <c r="N52" s="73"/>
      <c r="O52" s="73"/>
      <c r="P52" s="73"/>
      <c r="Q52" s="73"/>
      <c r="R52" s="73"/>
      <c r="S52" s="73"/>
      <c r="T52" s="61"/>
    </row>
    <row r="53" spans="1:20" ht="36" customHeight="1" thickBot="1">
      <c r="A53" s="33"/>
      <c r="B53" s="20" t="str">
        <f>Control_17 Open_time</f>
        <v/>
      </c>
      <c r="C53" s="20" t="str">
        <f>Control_17 Close_time</f>
        <v/>
      </c>
      <c r="D53" s="21"/>
      <c r="E53" s="94" t="str">
        <f>IF(ISBLANK(Control_17 Establishment_3),"",Control_17 Establishment_3)</f>
        <v/>
      </c>
      <c r="F53" s="29"/>
      <c r="G53" s="28"/>
      <c r="J53" s="51" t="s">
        <v>63</v>
      </c>
      <c r="K53" s="57" t="str">
        <f>IF(ISBLANK(Start_date),"",Start_date)</f>
        <v/>
      </c>
      <c r="L53" s="74"/>
      <c r="M53" s="74"/>
      <c r="N53" s="70"/>
      <c r="O53" s="69" t="s">
        <v>64</v>
      </c>
      <c r="P53" s="70"/>
      <c r="Q53" s="71"/>
      <c r="R53" s="71"/>
      <c r="S53" s="71"/>
      <c r="T53" s="55"/>
    </row>
    <row r="54" spans="1:20" ht="36" customHeight="1" thickBot="1">
      <c r="A54" s="31"/>
      <c r="B54" s="17" t="str">
        <f>Control_18 Open_time</f>
        <v/>
      </c>
      <c r="C54" s="17" t="str">
        <f>Control_18 Close_time</f>
        <v/>
      </c>
      <c r="D54" s="22"/>
      <c r="E54" s="30" t="str">
        <f>IF(ISBLANK(Control_18 Establishment_1),"",Control_18 Establishment_1)</f>
        <v/>
      </c>
      <c r="F54" s="27"/>
      <c r="G54" s="26"/>
      <c r="L54" s="70"/>
      <c r="M54" s="70"/>
      <c r="N54" s="70"/>
      <c r="O54" s="69" t="s">
        <v>65</v>
      </c>
      <c r="P54" s="70"/>
      <c r="Q54" s="71"/>
      <c r="R54" s="71"/>
      <c r="S54" s="71"/>
      <c r="T54" s="55"/>
    </row>
    <row r="55" spans="1:20" ht="36" customHeight="1" thickBot="1">
      <c r="A55" s="32" t="str">
        <f>IF(ISBLANK(Distance Control_18),"",Control_18 Distance)</f>
        <v/>
      </c>
      <c r="B55" s="19" t="str">
        <f>Control_18 Open_time</f>
        <v/>
      </c>
      <c r="C55" s="19" t="str">
        <f>Control_18 Close_time</f>
        <v/>
      </c>
      <c r="D55" s="30" t="str">
        <f>IF(ISBLANK(Locale Control_18),"",Locale Control_18)</f>
        <v/>
      </c>
      <c r="E55" s="30" t="str">
        <f>IF(ISBLANK(Control_18 Establishment_2),"",Control_18 Establishment_2)</f>
        <v/>
      </c>
      <c r="F55" s="27"/>
      <c r="G55" s="26"/>
      <c r="J55" s="55"/>
      <c r="K55" s="55"/>
      <c r="L55" s="71"/>
      <c r="M55" s="71"/>
      <c r="N55" s="70"/>
      <c r="O55" s="69" t="s">
        <v>66</v>
      </c>
      <c r="P55" s="70"/>
      <c r="Q55" s="71"/>
      <c r="R55" s="71"/>
      <c r="S55" s="71"/>
      <c r="T55" s="55"/>
    </row>
    <row r="56" spans="1:20" ht="36" customHeight="1" thickBot="1">
      <c r="A56" s="33"/>
      <c r="B56" s="20" t="str">
        <f>Control_18 Open_time</f>
        <v/>
      </c>
      <c r="C56" s="20" t="str">
        <f>Control_18 Close_time</f>
        <v/>
      </c>
      <c r="D56" s="21"/>
      <c r="E56" s="94" t="str">
        <f>IF(ISBLANK(Control_18 Establishment_3),"",Control_18 Establishment_3)</f>
        <v/>
      </c>
      <c r="F56" s="29"/>
      <c r="G56" s="28"/>
      <c r="J56" s="58" t="s">
        <v>67</v>
      </c>
      <c r="K56" s="58"/>
      <c r="L56" s="75"/>
      <c r="M56" s="75"/>
      <c r="N56" s="70"/>
      <c r="O56" s="70"/>
      <c r="P56" s="70"/>
      <c r="Q56" s="70"/>
      <c r="R56" s="70"/>
      <c r="S56" s="70"/>
    </row>
    <row r="57" spans="1:20" ht="36" customHeight="1" thickBot="1">
      <c r="A57" s="31"/>
      <c r="B57" s="17" t="str">
        <f>Control_19 Open_time</f>
        <v/>
      </c>
      <c r="C57" s="17" t="str">
        <f>Control_19 Close_time</f>
        <v/>
      </c>
      <c r="D57" s="22"/>
      <c r="E57" s="30" t="str">
        <f>IF(ISBLANK(Control_19 Establishment_1),"",Control_19 Establishment_1)</f>
        <v/>
      </c>
      <c r="F57" s="27"/>
      <c r="G57" s="26"/>
      <c r="L57" s="73" t="s">
        <v>68</v>
      </c>
      <c r="M57" s="73"/>
      <c r="N57" s="73"/>
      <c r="O57" s="73"/>
      <c r="P57" s="73"/>
      <c r="Q57" s="73"/>
      <c r="R57" s="70"/>
      <c r="S57" s="70"/>
    </row>
    <row r="58" spans="1:20" ht="36" customHeight="1">
      <c r="A58" s="32" t="str">
        <f>IF(ISBLANK(Distance Control_19),"",Control_19 Distance)</f>
        <v/>
      </c>
      <c r="B58" s="19" t="str">
        <f>Control_19 Open_time</f>
        <v/>
      </c>
      <c r="C58" s="19" t="str">
        <f>Control_19 Close_time</f>
        <v/>
      </c>
      <c r="D58" s="30" t="str">
        <f>IF(ISBLANK(Locale Control_19),"",Locale Control_19)</f>
        <v/>
      </c>
      <c r="E58" s="30" t="str">
        <f>IF(ISBLANK(Control_19 Establishment_2),"",Control_19 Establishment_2)</f>
        <v/>
      </c>
      <c r="F58" s="27"/>
      <c r="G58" s="26"/>
      <c r="K58" s="59"/>
      <c r="L58" s="76"/>
      <c r="M58" s="76"/>
      <c r="N58" s="77"/>
      <c r="O58" s="78"/>
      <c r="P58" s="76"/>
      <c r="Q58" s="76"/>
      <c r="R58" s="77"/>
      <c r="S58" s="70"/>
    </row>
    <row r="59" spans="1:20" ht="36" customHeight="1" thickBot="1">
      <c r="A59" s="33"/>
      <c r="B59" s="20" t="str">
        <f>Control_19 Open_time</f>
        <v/>
      </c>
      <c r="C59" s="20" t="str">
        <f>Control_19 Close_time</f>
        <v/>
      </c>
      <c r="D59" s="21"/>
      <c r="E59" s="94" t="str">
        <f>IF(ISBLANK(Control_19 Establishment_3),"",Control_19 Establishment_3)</f>
        <v/>
      </c>
      <c r="F59" s="29"/>
      <c r="G59" s="28"/>
      <c r="K59" s="62"/>
      <c r="L59" s="79"/>
      <c r="M59" s="79"/>
      <c r="N59" s="80"/>
      <c r="O59" s="81"/>
      <c r="P59" s="79"/>
      <c r="Q59" s="79"/>
      <c r="R59" s="80"/>
      <c r="S59" s="70"/>
    </row>
    <row r="60" spans="1:20" ht="36" customHeight="1" thickBot="1">
      <c r="A60" s="31"/>
      <c r="B60" s="17" t="str">
        <f>Control_20 Open_time</f>
        <v/>
      </c>
      <c r="C60" s="17" t="str">
        <f>Control_20 Close_time</f>
        <v/>
      </c>
      <c r="D60" s="22"/>
      <c r="E60" s="30" t="str">
        <f>IF(ISBLANK(Control_20 Establishment_1),"",Control_20 Establishment_1)</f>
        <v/>
      </c>
      <c r="F60" s="27"/>
      <c r="G60" s="26"/>
      <c r="K60" s="60"/>
      <c r="L60" s="71"/>
      <c r="M60" s="71"/>
      <c r="N60" s="82"/>
      <c r="O60" s="83"/>
      <c r="P60" s="71"/>
      <c r="Q60" s="71"/>
      <c r="R60" s="82"/>
      <c r="S60" s="70"/>
    </row>
    <row r="61" spans="1:20" ht="36" customHeight="1" thickBot="1">
      <c r="A61" s="32" t="str">
        <f>IF(ISBLANK(Distance Control_20),"",Control_20 Distance)</f>
        <v/>
      </c>
      <c r="B61" s="19" t="str">
        <f>Control_20 Open_time</f>
        <v/>
      </c>
      <c r="C61" s="19" t="str">
        <f>Control_20 Close_time</f>
        <v/>
      </c>
      <c r="D61" s="30" t="str">
        <f>IF(ISBLANK(Locale Control_20),"",Locale Control_20)</f>
        <v/>
      </c>
      <c r="E61" s="30" t="str">
        <f>IF(ISBLANK(Control_20 Establishment_2),"",Control_20 Establishment_2)</f>
        <v/>
      </c>
      <c r="F61" s="27"/>
      <c r="G61" s="26"/>
      <c r="L61" s="69" t="s">
        <v>69</v>
      </c>
      <c r="M61" s="70"/>
      <c r="N61" s="68" t="str">
        <f>IF(ISBLANK(Brevet_Number),"",Brevet_Number)</f>
        <v/>
      </c>
      <c r="O61" s="68"/>
      <c r="P61" s="68"/>
      <c r="Q61" s="70"/>
      <c r="R61" s="70"/>
      <c r="S61" s="70"/>
    </row>
    <row r="62" spans="1:20" ht="36" customHeight="1" thickBot="1">
      <c r="A62" s="33"/>
      <c r="B62" s="20" t="str">
        <f>Control_20 Open_time</f>
        <v/>
      </c>
      <c r="C62" s="20" t="str">
        <f>Control_20 Close_time</f>
        <v/>
      </c>
      <c r="D62" s="21"/>
      <c r="E62" s="94" t="str">
        <f>IF(ISBLANK(Control_20 Establishment_3),"",Control_20 Establishment_3)</f>
        <v/>
      </c>
      <c r="F62" s="29"/>
      <c r="G62" s="28"/>
    </row>
    <row r="63" spans="1:20" ht="30" customHeight="1">
      <c r="A63"/>
    </row>
    <row r="64" spans="1:20">
      <c r="A64"/>
    </row>
    <row r="65" spans="1:5">
      <c r="A65"/>
    </row>
    <row r="66" spans="1:5">
      <c r="A66"/>
    </row>
    <row r="67" spans="1:5">
      <c r="A67"/>
    </row>
    <row r="68" spans="1:5">
      <c r="A68"/>
    </row>
    <row r="69" spans="1:5">
      <c r="A69"/>
    </row>
    <row r="70" spans="1:5">
      <c r="A70"/>
    </row>
    <row r="71" spans="1:5">
      <c r="A71"/>
    </row>
    <row r="72" spans="1:5">
      <c r="A72"/>
    </row>
    <row r="73" spans="1:5">
      <c r="A73"/>
    </row>
    <row r="74" spans="1:5">
      <c r="A74"/>
    </row>
    <row r="75" spans="1:5">
      <c r="A75"/>
      <c r="D75" s="9"/>
      <c r="E75" s="9"/>
    </row>
    <row r="76" spans="1:5">
      <c r="A76"/>
      <c r="D76" s="9"/>
      <c r="E76" s="9"/>
    </row>
    <row r="77" spans="1:5">
      <c r="A77"/>
      <c r="D77" s="9"/>
      <c r="E77" s="9"/>
    </row>
    <row r="78" spans="1:5">
      <c r="A78"/>
      <c r="D78" s="9"/>
      <c r="E78" s="9"/>
    </row>
    <row r="79" spans="1:5">
      <c r="A79"/>
      <c r="D79" s="9"/>
      <c r="E79" s="9"/>
    </row>
    <row r="80" spans="1:5">
      <c r="A80"/>
      <c r="D80" s="9"/>
      <c r="E80" s="9"/>
    </row>
    <row r="81" spans="1:5">
      <c r="A81"/>
      <c r="D81" s="9"/>
      <c r="E81" s="9"/>
    </row>
    <row r="82" spans="1:5">
      <c r="A82"/>
      <c r="D82" s="9"/>
      <c r="E82" s="9"/>
    </row>
    <row r="83" spans="1:5">
      <c r="A83"/>
      <c r="D83" s="9"/>
      <c r="E83" s="9"/>
    </row>
    <row r="84" spans="1:5">
      <c r="A84"/>
      <c r="D84" s="9"/>
      <c r="E84" s="9"/>
    </row>
    <row r="85" spans="1:5">
      <c r="A85"/>
      <c r="D85" s="9"/>
      <c r="E85" s="9"/>
    </row>
    <row r="86" spans="1:5">
      <c r="A86"/>
      <c r="D86" s="9"/>
      <c r="E86" s="9"/>
    </row>
    <row r="87" spans="1:5">
      <c r="A87"/>
      <c r="D87" s="9"/>
      <c r="E87" s="9"/>
    </row>
    <row r="88" spans="1:5">
      <c r="A88"/>
      <c r="D88" s="9"/>
      <c r="E88" s="9"/>
    </row>
    <row r="89" spans="1:5">
      <c r="A89"/>
      <c r="D89" s="9"/>
      <c r="E89" s="9"/>
    </row>
    <row r="90" spans="1:5">
      <c r="A90"/>
      <c r="D90" s="9"/>
      <c r="E90" s="9"/>
    </row>
    <row r="91" spans="1:5">
      <c r="A91"/>
      <c r="D91" s="9"/>
      <c r="E91" s="9"/>
    </row>
    <row r="92" spans="1:5">
      <c r="A92"/>
      <c r="D92" s="9"/>
      <c r="E92" s="9"/>
    </row>
    <row r="93" spans="1:5">
      <c r="A93"/>
      <c r="D93" s="9"/>
      <c r="E93" s="9"/>
    </row>
    <row r="94" spans="1:5">
      <c r="A94"/>
      <c r="D94" s="9"/>
      <c r="E94" s="9"/>
    </row>
    <row r="95" spans="1:5">
      <c r="A95"/>
      <c r="D95" s="9"/>
      <c r="E95" s="9"/>
    </row>
    <row r="96" spans="1:5">
      <c r="A96"/>
      <c r="D96" s="9"/>
      <c r="E96" s="9"/>
    </row>
    <row r="97" spans="1:5">
      <c r="A97"/>
      <c r="D97" s="9"/>
      <c r="E97" s="9"/>
    </row>
    <row r="98" spans="1:5">
      <c r="A98"/>
      <c r="D98" s="9"/>
      <c r="E98" s="9"/>
    </row>
    <row r="99" spans="1:5">
      <c r="A99"/>
      <c r="D99" s="9"/>
      <c r="E99" s="9"/>
    </row>
    <row r="100" spans="1:5">
      <c r="A100"/>
      <c r="D100" s="9"/>
      <c r="E100" s="9"/>
    </row>
    <row r="101" spans="1:5">
      <c r="A101"/>
      <c r="D101" s="9"/>
      <c r="E101" s="9"/>
    </row>
    <row r="102" spans="1:5">
      <c r="A102"/>
      <c r="D102" s="9"/>
      <c r="E102" s="9"/>
    </row>
    <row r="103" spans="1:5">
      <c r="A103"/>
      <c r="D103" s="9"/>
      <c r="E103" s="9"/>
    </row>
    <row r="104" spans="1:5">
      <c r="A104"/>
      <c r="D104" s="9"/>
      <c r="E104" s="9"/>
    </row>
    <row r="105" spans="1:5">
      <c r="A105"/>
      <c r="D105" s="9"/>
      <c r="E105" s="9"/>
    </row>
    <row r="106" spans="1:5">
      <c r="A106"/>
      <c r="D106" s="9"/>
      <c r="E106" s="9"/>
    </row>
    <row r="107" spans="1:5">
      <c r="A107"/>
      <c r="D107" s="9"/>
      <c r="E107" s="9"/>
    </row>
    <row r="108" spans="1:5">
      <c r="A108"/>
      <c r="D108" s="9"/>
      <c r="E108" s="9"/>
    </row>
    <row r="109" spans="1:5">
      <c r="A109"/>
      <c r="D109" s="9"/>
      <c r="E109" s="9"/>
    </row>
    <row r="110" spans="1:5">
      <c r="A110"/>
      <c r="D110" s="9"/>
      <c r="E110" s="9"/>
    </row>
    <row r="111" spans="1:5">
      <c r="A111"/>
      <c r="D111" s="9"/>
      <c r="E111" s="9"/>
    </row>
    <row r="112" spans="1:5">
      <c r="A112"/>
      <c r="D112" s="9"/>
      <c r="E112" s="9"/>
    </row>
    <row r="113" spans="1:5">
      <c r="A113"/>
      <c r="D113" s="9"/>
      <c r="E113" s="9"/>
    </row>
    <row r="114" spans="1:5">
      <c r="A114"/>
      <c r="D114" s="9"/>
      <c r="E114" s="9"/>
    </row>
    <row r="115" spans="1:5">
      <c r="A115"/>
      <c r="D115" s="9"/>
      <c r="E115" s="9"/>
    </row>
    <row r="116" spans="1:5">
      <c r="A116"/>
      <c r="D116" s="9"/>
      <c r="E116" s="9"/>
    </row>
    <row r="117" spans="1:5">
      <c r="A117"/>
      <c r="D117" s="9"/>
      <c r="E117" s="9"/>
    </row>
    <row r="118" spans="1:5">
      <c r="A118"/>
      <c r="D118" s="9"/>
      <c r="E118" s="9"/>
    </row>
    <row r="119" spans="1:5">
      <c r="A119"/>
      <c r="D119" s="9"/>
      <c r="E119" s="9"/>
    </row>
    <row r="120" spans="1:5">
      <c r="A120"/>
      <c r="D120" s="9"/>
      <c r="E120" s="9"/>
    </row>
    <row r="121" spans="1:5">
      <c r="A121"/>
      <c r="D121" s="9"/>
      <c r="E121" s="9"/>
    </row>
    <row r="122" spans="1:5">
      <c r="A122"/>
      <c r="D122" s="9"/>
      <c r="E122" s="9"/>
    </row>
    <row r="123" spans="1:5">
      <c r="A123"/>
      <c r="D123" s="9"/>
      <c r="E123" s="9"/>
    </row>
    <row r="124" spans="1:5">
      <c r="A124"/>
      <c r="D124" s="9"/>
      <c r="E124" s="9"/>
    </row>
    <row r="125" spans="1:5">
      <c r="A125"/>
      <c r="D125" s="9"/>
      <c r="E125" s="9"/>
    </row>
    <row r="126" spans="1:5">
      <c r="A126"/>
      <c r="D126" s="9"/>
      <c r="E126" s="9"/>
    </row>
    <row r="127" spans="1:5">
      <c r="A127"/>
      <c r="D127" s="9"/>
      <c r="E127" s="9"/>
    </row>
    <row r="128" spans="1:5">
      <c r="A128"/>
      <c r="D128" s="9"/>
      <c r="E128" s="9"/>
    </row>
    <row r="129" spans="1:5">
      <c r="A129"/>
      <c r="D129" s="9"/>
      <c r="E129" s="9"/>
    </row>
    <row r="130" spans="1:5">
      <c r="A130"/>
      <c r="D130" s="9"/>
      <c r="E130" s="9"/>
    </row>
    <row r="131" spans="1:5">
      <c r="A131"/>
      <c r="D131" s="9"/>
      <c r="E131" s="9"/>
    </row>
    <row r="132" spans="1:5">
      <c r="A132"/>
      <c r="D132" s="9"/>
      <c r="E132" s="9"/>
    </row>
    <row r="133" spans="1:5">
      <c r="A133"/>
      <c r="D133" s="9"/>
      <c r="E133" s="9"/>
    </row>
    <row r="134" spans="1:5">
      <c r="A134"/>
      <c r="D134" s="9"/>
      <c r="E134" s="9"/>
    </row>
    <row r="135" spans="1:5">
      <c r="A135"/>
      <c r="D135" s="9"/>
      <c r="E135" s="9"/>
    </row>
    <row r="136" spans="1:5">
      <c r="A136"/>
      <c r="D136" s="9"/>
      <c r="E136" s="9"/>
    </row>
    <row r="137" spans="1:5">
      <c r="A137"/>
      <c r="D137" s="9"/>
      <c r="E137" s="9"/>
    </row>
    <row r="138" spans="1:5">
      <c r="A138"/>
      <c r="D138" s="9"/>
      <c r="E138" s="9"/>
    </row>
    <row r="139" spans="1:5">
      <c r="A139"/>
      <c r="D139" s="9"/>
      <c r="E139" s="9"/>
    </row>
    <row r="140" spans="1:5">
      <c r="A140"/>
      <c r="D140" s="9"/>
      <c r="E140" s="9"/>
    </row>
    <row r="141" spans="1:5">
      <c r="A141"/>
      <c r="D141" s="9"/>
      <c r="E141" s="9"/>
    </row>
    <row r="142" spans="1:5">
      <c r="A142"/>
      <c r="D142" s="9"/>
      <c r="E142" s="9"/>
    </row>
    <row r="143" spans="1:5">
      <c r="A143"/>
      <c r="D143" s="9"/>
      <c r="E143" s="9"/>
    </row>
    <row r="144" spans="1:5">
      <c r="A144"/>
      <c r="D144" s="9"/>
      <c r="E144" s="9"/>
    </row>
    <row r="145" spans="1:5">
      <c r="A145"/>
      <c r="D145" s="9"/>
      <c r="E145" s="9"/>
    </row>
    <row r="146" spans="1:5">
      <c r="A146"/>
      <c r="D146" s="9"/>
      <c r="E146" s="9"/>
    </row>
    <row r="147" spans="1:5">
      <c r="A147"/>
      <c r="D147" s="9"/>
      <c r="E147" s="9"/>
    </row>
    <row r="148" spans="1:5">
      <c r="A148"/>
      <c r="D148" s="9"/>
      <c r="E148" s="9"/>
    </row>
    <row r="149" spans="1:5">
      <c r="A149"/>
      <c r="D149" s="9"/>
      <c r="E149" s="9"/>
    </row>
    <row r="150" spans="1:5">
      <c r="A150"/>
      <c r="D150" s="9"/>
      <c r="E150" s="9"/>
    </row>
    <row r="151" spans="1:5">
      <c r="A151"/>
      <c r="D151" s="9"/>
      <c r="E151" s="9"/>
    </row>
    <row r="152" spans="1:5">
      <c r="A152"/>
      <c r="D152" s="9"/>
      <c r="E152" s="9"/>
    </row>
    <row r="153" spans="1:5">
      <c r="A153"/>
      <c r="D153" s="9"/>
      <c r="E153" s="9"/>
    </row>
    <row r="154" spans="1:5">
      <c r="A154"/>
      <c r="D154" s="9"/>
      <c r="E154" s="9"/>
    </row>
    <row r="155" spans="1:5">
      <c r="A155"/>
      <c r="D155" s="9"/>
      <c r="E155" s="9"/>
    </row>
    <row r="156" spans="1:5">
      <c r="A156"/>
      <c r="D156" s="9"/>
      <c r="E156" s="9"/>
    </row>
    <row r="157" spans="1:5">
      <c r="A157"/>
      <c r="D157" s="9"/>
      <c r="E157" s="9"/>
    </row>
    <row r="158" spans="1:5">
      <c r="A158"/>
      <c r="D158" s="9"/>
      <c r="E158" s="9"/>
    </row>
    <row r="159" spans="1:5">
      <c r="A159"/>
      <c r="D159" s="9"/>
      <c r="E159" s="9"/>
    </row>
    <row r="160" spans="1:5">
      <c r="A160"/>
      <c r="D160" s="9"/>
      <c r="E160" s="9"/>
    </row>
    <row r="161" spans="1:5">
      <c r="A161"/>
      <c r="D161" s="9"/>
      <c r="E161" s="9"/>
    </row>
    <row r="162" spans="1:5">
      <c r="A162"/>
      <c r="D162" s="9"/>
      <c r="E162" s="9"/>
    </row>
    <row r="163" spans="1:5">
      <c r="A163"/>
      <c r="D163" s="9"/>
      <c r="E163" s="9"/>
    </row>
    <row r="164" spans="1:5">
      <c r="A164"/>
      <c r="D164" s="9"/>
      <c r="E164" s="9"/>
    </row>
    <row r="165" spans="1:5">
      <c r="A165"/>
      <c r="D165" s="9"/>
      <c r="E165" s="9"/>
    </row>
    <row r="166" spans="1:5">
      <c r="A166"/>
      <c r="D166" s="9"/>
      <c r="E166" s="9"/>
    </row>
    <row r="167" spans="1:5">
      <c r="A167"/>
      <c r="D167" s="9"/>
      <c r="E167" s="9"/>
    </row>
    <row r="168" spans="1:5">
      <c r="A168"/>
      <c r="D168" s="9"/>
      <c r="E168" s="9"/>
    </row>
    <row r="169" spans="1:5">
      <c r="A169"/>
      <c r="D169" s="9"/>
      <c r="E169" s="9"/>
    </row>
    <row r="170" spans="1:5">
      <c r="A170"/>
      <c r="D170" s="9"/>
      <c r="E170" s="9"/>
    </row>
    <row r="171" spans="1:5">
      <c r="A171"/>
      <c r="D171" s="9"/>
      <c r="E171" s="9"/>
    </row>
    <row r="172" spans="1:5">
      <c r="A172"/>
      <c r="D172" s="9"/>
      <c r="E172" s="9"/>
    </row>
    <row r="173" spans="1:5">
      <c r="A173"/>
      <c r="D173" s="9"/>
      <c r="E173" s="9"/>
    </row>
    <row r="174" spans="1:5">
      <c r="A174"/>
      <c r="D174" s="9"/>
      <c r="E174" s="9"/>
    </row>
    <row r="175" spans="1:5">
      <c r="A175"/>
      <c r="D175" s="9"/>
      <c r="E175" s="9"/>
    </row>
    <row r="176" spans="1:5">
      <c r="A176"/>
      <c r="D176" s="9"/>
      <c r="E176" s="9"/>
    </row>
    <row r="177" spans="1:5">
      <c r="A177"/>
      <c r="D177" s="9"/>
      <c r="E177" s="9"/>
    </row>
    <row r="178" spans="1:5">
      <c r="A178"/>
      <c r="D178" s="9"/>
      <c r="E178" s="9"/>
    </row>
    <row r="179" spans="1:5">
      <c r="A179"/>
      <c r="D179" s="9"/>
      <c r="E179" s="9"/>
    </row>
    <row r="180" spans="1:5">
      <c r="A180"/>
      <c r="D180" s="9"/>
      <c r="E180" s="9"/>
    </row>
    <row r="181" spans="1:5">
      <c r="A181"/>
      <c r="D181" s="9"/>
      <c r="E181" s="9"/>
    </row>
    <row r="182" spans="1:5">
      <c r="A182"/>
      <c r="D182" s="9"/>
      <c r="E182" s="9"/>
    </row>
    <row r="183" spans="1:5">
      <c r="A183"/>
      <c r="D183" s="9"/>
      <c r="E183" s="9"/>
    </row>
    <row r="184" spans="1:5">
      <c r="A184"/>
      <c r="D184" s="9"/>
      <c r="E184" s="9"/>
    </row>
    <row r="185" spans="1:5">
      <c r="A185"/>
      <c r="D185" s="9"/>
      <c r="E185" s="9"/>
    </row>
    <row r="186" spans="1:5">
      <c r="A186"/>
      <c r="D186" s="9"/>
      <c r="E186" s="9"/>
    </row>
    <row r="187" spans="1:5">
      <c r="A187"/>
      <c r="D187" s="9"/>
      <c r="E187" s="9"/>
    </row>
    <row r="188" spans="1:5">
      <c r="A188"/>
      <c r="D188" s="9"/>
      <c r="E188" s="9"/>
    </row>
    <row r="189" spans="1:5">
      <c r="A189"/>
      <c r="D189" s="9"/>
      <c r="E189" s="9"/>
    </row>
    <row r="190" spans="1:5">
      <c r="A190"/>
      <c r="D190" s="9"/>
      <c r="E190" s="9"/>
    </row>
    <row r="191" spans="1:5">
      <c r="A191"/>
      <c r="D191" s="9"/>
      <c r="E191" s="9"/>
    </row>
    <row r="192" spans="1:5">
      <c r="A192"/>
      <c r="D192" s="9"/>
      <c r="E192" s="9"/>
    </row>
    <row r="193" spans="1:5">
      <c r="A193"/>
      <c r="D193" s="9"/>
      <c r="E193" s="9"/>
    </row>
    <row r="194" spans="1:5">
      <c r="A194"/>
      <c r="D194" s="9"/>
      <c r="E194" s="9"/>
    </row>
    <row r="195" spans="1:5">
      <c r="A195"/>
      <c r="D195" s="9"/>
      <c r="E195" s="9"/>
    </row>
    <row r="196" spans="1:5">
      <c r="A196"/>
      <c r="D196" s="9"/>
      <c r="E196" s="9"/>
    </row>
    <row r="197" spans="1:5">
      <c r="A197"/>
      <c r="D197" s="9"/>
      <c r="E197" s="9"/>
    </row>
    <row r="198" spans="1:5">
      <c r="A198"/>
      <c r="D198" s="9"/>
      <c r="E198" s="9"/>
    </row>
    <row r="199" spans="1:5">
      <c r="A199"/>
      <c r="D199" s="9"/>
      <c r="E199" s="9"/>
    </row>
    <row r="200" spans="1:5">
      <c r="A200"/>
      <c r="D200" s="9"/>
      <c r="E200" s="9"/>
    </row>
    <row r="201" spans="1:5">
      <c r="A201"/>
      <c r="D201" s="9"/>
      <c r="E201" s="9"/>
    </row>
    <row r="202" spans="1:5">
      <c r="A202"/>
      <c r="D202" s="9"/>
      <c r="E202" s="9"/>
    </row>
    <row r="203" spans="1:5">
      <c r="A203"/>
      <c r="D203" s="9"/>
      <c r="E203" s="9"/>
    </row>
    <row r="204" spans="1:5">
      <c r="A204"/>
      <c r="D204" s="9"/>
      <c r="E204" s="9"/>
    </row>
    <row r="205" spans="1:5">
      <c r="A205"/>
      <c r="D205" s="9"/>
      <c r="E205" s="9"/>
    </row>
    <row r="206" spans="1:5">
      <c r="A206"/>
      <c r="D206" s="9"/>
      <c r="E206" s="9"/>
    </row>
    <row r="207" spans="1:5">
      <c r="A207"/>
      <c r="D207" s="9"/>
      <c r="E207" s="9"/>
    </row>
    <row r="208" spans="1:5">
      <c r="A208"/>
      <c r="D208" s="9"/>
      <c r="E208" s="9"/>
    </row>
    <row r="209" spans="1:5">
      <c r="A209"/>
      <c r="D209" s="9"/>
      <c r="E209" s="9"/>
    </row>
    <row r="210" spans="1:5">
      <c r="A210"/>
      <c r="D210" s="9"/>
      <c r="E210" s="9"/>
    </row>
    <row r="211" spans="1:5">
      <c r="A211"/>
      <c r="D211" s="9"/>
      <c r="E211" s="9"/>
    </row>
    <row r="212" spans="1:5">
      <c r="A212"/>
      <c r="D212" s="9"/>
      <c r="E212" s="9"/>
    </row>
    <row r="213" spans="1:5">
      <c r="A213"/>
      <c r="D213" s="9"/>
      <c r="E213" s="9"/>
    </row>
    <row r="214" spans="1:5">
      <c r="A214"/>
      <c r="D214" s="9"/>
      <c r="E214" s="9"/>
    </row>
    <row r="215" spans="1:5">
      <c r="A215"/>
      <c r="D215" s="9"/>
      <c r="E215" s="9"/>
    </row>
    <row r="216" spans="1:5">
      <c r="A216"/>
      <c r="D216" s="9"/>
      <c r="E216" s="9"/>
    </row>
    <row r="217" spans="1:5">
      <c r="A217"/>
      <c r="D217" s="9"/>
      <c r="E217" s="9"/>
    </row>
    <row r="218" spans="1:5">
      <c r="A218"/>
      <c r="D218" s="9"/>
      <c r="E218" s="9"/>
    </row>
    <row r="219" spans="1:5">
      <c r="A219"/>
      <c r="D219" s="9"/>
      <c r="E219" s="9"/>
    </row>
    <row r="220" spans="1:5">
      <c r="A220"/>
      <c r="D220" s="9"/>
      <c r="E220" s="9"/>
    </row>
    <row r="221" spans="1:5">
      <c r="A221"/>
      <c r="D221" s="9"/>
      <c r="E221" s="9"/>
    </row>
    <row r="222" spans="1:5">
      <c r="A222"/>
      <c r="D222" s="9"/>
      <c r="E222" s="9"/>
    </row>
    <row r="223" spans="1:5">
      <c r="A223"/>
      <c r="D223" s="9"/>
      <c r="E223" s="9"/>
    </row>
    <row r="224" spans="1:5">
      <c r="A224"/>
      <c r="D224" s="9"/>
      <c r="E224" s="9"/>
    </row>
    <row r="225" spans="1:5">
      <c r="A225"/>
      <c r="D225" s="9"/>
      <c r="E225" s="9"/>
    </row>
    <row r="226" spans="1:5">
      <c r="A226"/>
      <c r="D226" s="9"/>
      <c r="E226" s="9"/>
    </row>
    <row r="227" spans="1:5">
      <c r="A227"/>
      <c r="D227" s="9"/>
      <c r="E227" s="9"/>
    </row>
    <row r="228" spans="1:5">
      <c r="A228"/>
      <c r="D228" s="9"/>
      <c r="E228" s="9"/>
    </row>
    <row r="229" spans="1:5">
      <c r="A229"/>
      <c r="D229" s="9"/>
      <c r="E229" s="9"/>
    </row>
    <row r="230" spans="1:5">
      <c r="A230"/>
      <c r="D230" s="9"/>
      <c r="E230" s="9"/>
    </row>
    <row r="231" spans="1:5">
      <c r="A231"/>
      <c r="D231" s="9"/>
      <c r="E231" s="9"/>
    </row>
    <row r="232" spans="1:5">
      <c r="A232"/>
      <c r="D232" s="9"/>
      <c r="E232" s="9"/>
    </row>
    <row r="233" spans="1:5">
      <c r="A233"/>
      <c r="D233" s="9"/>
      <c r="E233" s="9"/>
    </row>
    <row r="234" spans="1:5">
      <c r="A234"/>
      <c r="D234" s="9"/>
      <c r="E234" s="9"/>
    </row>
    <row r="235" spans="1:5">
      <c r="A235"/>
      <c r="D235" s="9"/>
      <c r="E235" s="9"/>
    </row>
    <row r="236" spans="1:5">
      <c r="A236"/>
      <c r="D236" s="9"/>
      <c r="E236" s="9"/>
    </row>
    <row r="237" spans="1:5">
      <c r="A237"/>
      <c r="D237" s="9"/>
      <c r="E237" s="9"/>
    </row>
    <row r="238" spans="1:5">
      <c r="A238"/>
      <c r="D238" s="9"/>
      <c r="E238" s="9"/>
    </row>
    <row r="239" spans="1:5">
      <c r="A239"/>
      <c r="D239" s="9"/>
      <c r="E239" s="9"/>
    </row>
    <row r="240" spans="1:5">
      <c r="A240"/>
      <c r="D240" s="9"/>
      <c r="E240" s="9"/>
    </row>
    <row r="241" spans="1:5">
      <c r="A241"/>
      <c r="D241" s="9"/>
      <c r="E241" s="9"/>
    </row>
    <row r="242" spans="1:5">
      <c r="A242"/>
      <c r="D242" s="9"/>
      <c r="E242" s="9"/>
    </row>
    <row r="243" spans="1:5">
      <c r="A243"/>
      <c r="D243" s="9"/>
      <c r="E243" s="9"/>
    </row>
    <row r="244" spans="1:5">
      <c r="A244"/>
      <c r="D244" s="9"/>
      <c r="E244" s="9"/>
    </row>
    <row r="245" spans="1:5">
      <c r="A245"/>
      <c r="D245" s="9"/>
      <c r="E245" s="9"/>
    </row>
    <row r="246" spans="1:5">
      <c r="A246"/>
      <c r="D246" s="9"/>
      <c r="E246" s="9"/>
    </row>
    <row r="247" spans="1:5">
      <c r="A247"/>
      <c r="D247" s="9"/>
      <c r="E247" s="9"/>
    </row>
    <row r="248" spans="1:5">
      <c r="A248"/>
      <c r="D248" s="9"/>
      <c r="E248" s="9"/>
    </row>
    <row r="249" spans="1:5">
      <c r="A249"/>
      <c r="D249" s="9"/>
      <c r="E249" s="9"/>
    </row>
    <row r="250" spans="1:5">
      <c r="A250"/>
      <c r="D250" s="9"/>
      <c r="E250" s="9"/>
    </row>
    <row r="251" spans="1:5">
      <c r="A251"/>
      <c r="D251" s="9"/>
      <c r="E251" s="9"/>
    </row>
    <row r="252" spans="1:5">
      <c r="A252"/>
      <c r="D252" s="9"/>
      <c r="E252" s="9"/>
    </row>
    <row r="253" spans="1:5">
      <c r="A253"/>
      <c r="D253" s="9"/>
      <c r="E253" s="9"/>
    </row>
    <row r="254" spans="1:5">
      <c r="A254"/>
      <c r="D254" s="9"/>
      <c r="E254" s="9"/>
    </row>
    <row r="255" spans="1:5">
      <c r="A255"/>
      <c r="D255" s="9"/>
      <c r="E255" s="9"/>
    </row>
    <row r="256" spans="1:5">
      <c r="A256"/>
      <c r="D256" s="9"/>
      <c r="E256" s="9"/>
    </row>
    <row r="257" spans="1:5">
      <c r="A257"/>
      <c r="D257" s="9"/>
      <c r="E257" s="9"/>
    </row>
    <row r="258" spans="1:5">
      <c r="A258"/>
      <c r="D258" s="9"/>
      <c r="E258" s="9"/>
    </row>
    <row r="259" spans="1:5">
      <c r="A259"/>
      <c r="D259" s="9"/>
      <c r="E259" s="9"/>
    </row>
    <row r="260" spans="1:5">
      <c r="A260"/>
      <c r="D260" s="9"/>
      <c r="E260" s="9"/>
    </row>
    <row r="261" spans="1:5">
      <c r="A261"/>
      <c r="D261" s="9"/>
      <c r="E261" s="9"/>
    </row>
    <row r="262" spans="1:5">
      <c r="A262"/>
      <c r="D262" s="9"/>
      <c r="E262" s="9"/>
    </row>
    <row r="263" spans="1:5">
      <c r="A263"/>
      <c r="D263" s="9"/>
      <c r="E263" s="9"/>
    </row>
    <row r="264" spans="1:5">
      <c r="A264"/>
      <c r="D264" s="9"/>
      <c r="E264" s="9"/>
    </row>
    <row r="265" spans="1:5">
      <c r="A265"/>
      <c r="D265" s="9"/>
      <c r="E265" s="9"/>
    </row>
    <row r="266" spans="1:5">
      <c r="A266"/>
      <c r="D266" s="9"/>
      <c r="E266" s="9"/>
    </row>
    <row r="267" spans="1:5">
      <c r="A267"/>
      <c r="D267" s="9"/>
      <c r="E267" s="9"/>
    </row>
    <row r="268" spans="1:5">
      <c r="A268"/>
      <c r="D268" s="9"/>
      <c r="E268" s="9"/>
    </row>
    <row r="269" spans="1:5">
      <c r="A269"/>
      <c r="D269" s="9"/>
      <c r="E269" s="9"/>
    </row>
    <row r="270" spans="1:5">
      <c r="A270"/>
      <c r="D270" s="9"/>
      <c r="E270" s="9"/>
    </row>
    <row r="271" spans="1:5">
      <c r="A271"/>
      <c r="D271" s="9"/>
      <c r="E271" s="9"/>
    </row>
    <row r="272" spans="1:5">
      <c r="A272"/>
      <c r="D272" s="9"/>
      <c r="E272" s="9"/>
    </row>
    <row r="273" spans="1:5">
      <c r="A273"/>
      <c r="D273" s="9"/>
      <c r="E273" s="9"/>
    </row>
    <row r="274" spans="1:5">
      <c r="A274"/>
      <c r="D274" s="9"/>
      <c r="E274" s="9"/>
    </row>
    <row r="275" spans="1:5">
      <c r="A275"/>
      <c r="D275" s="9"/>
      <c r="E275" s="9"/>
    </row>
    <row r="276" spans="1:5">
      <c r="A276"/>
      <c r="D276" s="9"/>
      <c r="E276" s="9"/>
    </row>
    <row r="277" spans="1:5">
      <c r="A277"/>
      <c r="D277" s="9"/>
      <c r="E277" s="9"/>
    </row>
    <row r="278" spans="1:5">
      <c r="A278"/>
      <c r="D278" s="9"/>
      <c r="E278" s="9"/>
    </row>
    <row r="279" spans="1:5">
      <c r="A279"/>
      <c r="D279" s="9"/>
      <c r="E279" s="9"/>
    </row>
    <row r="280" spans="1:5">
      <c r="A280"/>
      <c r="D280" s="9"/>
      <c r="E280" s="9"/>
    </row>
    <row r="281" spans="1:5">
      <c r="A281"/>
      <c r="D281" s="9"/>
      <c r="E281" s="9"/>
    </row>
    <row r="282" spans="1:5">
      <c r="A282"/>
      <c r="D282" s="9"/>
      <c r="E282" s="9"/>
    </row>
    <row r="283" spans="1:5">
      <c r="A283"/>
      <c r="D283" s="9"/>
      <c r="E283" s="9"/>
    </row>
    <row r="284" spans="1:5">
      <c r="A284"/>
      <c r="D284" s="9"/>
      <c r="E284" s="9"/>
    </row>
    <row r="285" spans="1:5">
      <c r="A285"/>
      <c r="D285" s="9"/>
      <c r="E285" s="9"/>
    </row>
    <row r="286" spans="1:5">
      <c r="A286"/>
      <c r="D286" s="9"/>
      <c r="E286" s="9"/>
    </row>
    <row r="287" spans="1:5">
      <c r="A287"/>
      <c r="D287" s="9"/>
      <c r="E287" s="9"/>
    </row>
    <row r="288" spans="1:5">
      <c r="A288"/>
      <c r="D288" s="9"/>
      <c r="E288" s="9"/>
    </row>
    <row r="289" spans="1:5">
      <c r="A289"/>
      <c r="D289" s="9"/>
      <c r="E289" s="9"/>
    </row>
    <row r="290" spans="1:5">
      <c r="A290"/>
      <c r="D290" s="9"/>
      <c r="E290" s="9"/>
    </row>
    <row r="291" spans="1:5">
      <c r="A291"/>
      <c r="D291" s="9"/>
      <c r="E291" s="9"/>
    </row>
    <row r="292" spans="1:5">
      <c r="A292"/>
      <c r="D292" s="9"/>
      <c r="E292" s="9"/>
    </row>
    <row r="293" spans="1:5">
      <c r="A293"/>
      <c r="D293" s="9"/>
      <c r="E293" s="9"/>
    </row>
    <row r="294" spans="1:5">
      <c r="A294"/>
      <c r="D294" s="9"/>
      <c r="E294" s="9"/>
    </row>
    <row r="295" spans="1:5">
      <c r="A295"/>
      <c r="D295" s="9"/>
      <c r="E295" s="9"/>
    </row>
    <row r="296" spans="1:5">
      <c r="A296"/>
      <c r="D296" s="9"/>
      <c r="E296" s="9"/>
    </row>
    <row r="297" spans="1:5">
      <c r="A297"/>
      <c r="D297" s="9"/>
      <c r="E297" s="9"/>
    </row>
    <row r="298" spans="1:5">
      <c r="A298"/>
      <c r="D298" s="9"/>
      <c r="E298" s="9"/>
    </row>
    <row r="299" spans="1:5">
      <c r="A299"/>
      <c r="D299" s="9"/>
      <c r="E299" s="9"/>
    </row>
    <row r="300" spans="1:5">
      <c r="A300"/>
      <c r="D300" s="9"/>
      <c r="E300" s="9"/>
    </row>
    <row r="301" spans="1:5">
      <c r="A301"/>
      <c r="D301" s="9"/>
      <c r="E301" s="9"/>
    </row>
    <row r="302" spans="1:5">
      <c r="A302"/>
      <c r="D302" s="9"/>
      <c r="E302" s="9"/>
    </row>
    <row r="303" spans="1:5">
      <c r="A303"/>
      <c r="D303" s="9"/>
      <c r="E303" s="9"/>
    </row>
    <row r="304" spans="1:5">
      <c r="A304"/>
      <c r="D304" s="9"/>
      <c r="E304" s="9"/>
    </row>
    <row r="305" spans="1:5">
      <c r="A305"/>
      <c r="D305" s="9"/>
      <c r="E305" s="9"/>
    </row>
    <row r="306" spans="1:5">
      <c r="A306"/>
      <c r="D306" s="9"/>
      <c r="E306" s="9"/>
    </row>
    <row r="307" spans="1:5">
      <c r="A307"/>
      <c r="D307" s="9"/>
      <c r="E307" s="9"/>
    </row>
    <row r="308" spans="1:5">
      <c r="A308"/>
      <c r="D308" s="9"/>
      <c r="E308" s="9"/>
    </row>
    <row r="309" spans="1:5">
      <c r="A309"/>
      <c r="D309" s="9"/>
      <c r="E309" s="9"/>
    </row>
    <row r="310" spans="1:5">
      <c r="A310"/>
      <c r="D310" s="9"/>
      <c r="E310" s="9"/>
    </row>
    <row r="311" spans="1:5">
      <c r="A311"/>
      <c r="D311" s="9"/>
      <c r="E311" s="9"/>
    </row>
    <row r="312" spans="1:5">
      <c r="A312"/>
      <c r="D312" s="9"/>
      <c r="E312" s="9"/>
    </row>
    <row r="313" spans="1:5">
      <c r="A313"/>
      <c r="D313" s="9"/>
      <c r="E313" s="9"/>
    </row>
    <row r="314" spans="1:5">
      <c r="A314"/>
      <c r="D314" s="9"/>
      <c r="E314" s="9"/>
    </row>
    <row r="315" spans="1:5">
      <c r="A315"/>
      <c r="D315" s="9"/>
      <c r="E315" s="9"/>
    </row>
    <row r="316" spans="1:5">
      <c r="A316"/>
      <c r="D316" s="9"/>
      <c r="E316" s="9"/>
    </row>
    <row r="317" spans="1:5">
      <c r="A317"/>
      <c r="D317" s="9"/>
      <c r="E317" s="9"/>
    </row>
    <row r="318" spans="1:5">
      <c r="A318"/>
      <c r="D318" s="9"/>
      <c r="E318" s="9"/>
    </row>
    <row r="319" spans="1:5">
      <c r="A319"/>
      <c r="D319" s="9"/>
      <c r="E319" s="9"/>
    </row>
    <row r="320" spans="1:5">
      <c r="A320"/>
      <c r="D320" s="9"/>
      <c r="E320" s="9"/>
    </row>
    <row r="321" spans="1:5">
      <c r="A321"/>
      <c r="D321" s="9"/>
      <c r="E321" s="9"/>
    </row>
    <row r="322" spans="1:5">
      <c r="A322"/>
      <c r="D322" s="9"/>
      <c r="E322" s="9"/>
    </row>
    <row r="323" spans="1:5">
      <c r="A323"/>
      <c r="D323" s="9"/>
      <c r="E323" s="9"/>
    </row>
    <row r="324" spans="1:5">
      <c r="A324"/>
      <c r="D324" s="9"/>
      <c r="E324" s="9"/>
    </row>
    <row r="325" spans="1:5">
      <c r="A325"/>
      <c r="D325" s="9"/>
      <c r="E325" s="9"/>
    </row>
    <row r="326" spans="1:5">
      <c r="A326"/>
      <c r="D326" s="9"/>
      <c r="E326" s="9"/>
    </row>
    <row r="327" spans="1:5">
      <c r="A327"/>
      <c r="D327" s="9"/>
      <c r="E327" s="9"/>
    </row>
    <row r="328" spans="1:5">
      <c r="A328"/>
      <c r="D328" s="9"/>
      <c r="E328" s="9"/>
    </row>
    <row r="329" spans="1:5">
      <c r="A329"/>
      <c r="D329" s="9"/>
      <c r="E329" s="9"/>
    </row>
    <row r="330" spans="1:5">
      <c r="A330"/>
      <c r="D330" s="9"/>
      <c r="E330" s="9"/>
    </row>
    <row r="331" spans="1:5">
      <c r="A331"/>
      <c r="D331" s="9"/>
      <c r="E331" s="9"/>
    </row>
    <row r="332" spans="1:5">
      <c r="A332"/>
      <c r="D332" s="9"/>
      <c r="E332" s="9"/>
    </row>
    <row r="333" spans="1:5">
      <c r="A333"/>
      <c r="D333" s="9"/>
      <c r="E333" s="9"/>
    </row>
    <row r="334" spans="1:5">
      <c r="A334"/>
      <c r="D334" s="9"/>
      <c r="E334" s="9"/>
    </row>
    <row r="335" spans="1:5">
      <c r="A335"/>
      <c r="D335" s="9"/>
      <c r="E335" s="9"/>
    </row>
    <row r="336" spans="1:5">
      <c r="A336"/>
      <c r="D336" s="9"/>
      <c r="E336" s="9"/>
    </row>
    <row r="337" spans="1:5">
      <c r="A337"/>
      <c r="D337" s="9"/>
      <c r="E337" s="9"/>
    </row>
    <row r="338" spans="1:5">
      <c r="A338"/>
      <c r="D338" s="9"/>
      <c r="E338" s="9"/>
    </row>
    <row r="339" spans="1:5">
      <c r="A339"/>
      <c r="D339" s="9"/>
      <c r="E339" s="9"/>
    </row>
    <row r="340" spans="1:5">
      <c r="A340"/>
      <c r="D340" s="9"/>
      <c r="E340" s="9"/>
    </row>
    <row r="341" spans="1:5">
      <c r="A341"/>
      <c r="D341" s="9"/>
      <c r="E341" s="9"/>
    </row>
    <row r="342" spans="1:5">
      <c r="A342"/>
      <c r="D342" s="9"/>
      <c r="E342" s="9"/>
    </row>
    <row r="343" spans="1:5">
      <c r="A343"/>
      <c r="D343" s="9"/>
      <c r="E343" s="9"/>
    </row>
    <row r="344" spans="1:5">
      <c r="A344"/>
      <c r="D344" s="9"/>
      <c r="E344" s="9"/>
    </row>
    <row r="345" spans="1:5">
      <c r="A345"/>
      <c r="D345" s="9"/>
      <c r="E345" s="9"/>
    </row>
    <row r="346" spans="1:5">
      <c r="A346"/>
      <c r="D346" s="9"/>
      <c r="E346" s="9"/>
    </row>
    <row r="347" spans="1:5">
      <c r="A347"/>
      <c r="D347" s="9"/>
      <c r="E347" s="9"/>
    </row>
    <row r="348" spans="1:5">
      <c r="A348"/>
      <c r="D348" s="9"/>
      <c r="E348" s="9"/>
    </row>
    <row r="349" spans="1:5">
      <c r="A349"/>
      <c r="D349" s="9"/>
      <c r="E349" s="9"/>
    </row>
    <row r="350" spans="1:5">
      <c r="A350"/>
      <c r="D350" s="9"/>
      <c r="E350" s="9"/>
    </row>
    <row r="351" spans="1:5">
      <c r="A351"/>
      <c r="D351" s="9"/>
      <c r="E351" s="9"/>
    </row>
    <row r="352" spans="1:5">
      <c r="A352"/>
      <c r="D352" s="9"/>
      <c r="E352" s="9"/>
    </row>
    <row r="353" spans="1:5">
      <c r="A353"/>
      <c r="D353" s="9"/>
      <c r="E353" s="9"/>
    </row>
    <row r="354" spans="1:5">
      <c r="A354"/>
      <c r="D354" s="9"/>
      <c r="E354" s="9"/>
    </row>
    <row r="355" spans="1:5">
      <c r="A355"/>
      <c r="D355" s="9"/>
      <c r="E355" s="9"/>
    </row>
    <row r="356" spans="1:5">
      <c r="A356"/>
      <c r="D356" s="9"/>
      <c r="E356" s="9"/>
    </row>
    <row r="357" spans="1:5">
      <c r="A357"/>
      <c r="D357" s="9"/>
      <c r="E357" s="9"/>
    </row>
    <row r="358" spans="1:5">
      <c r="A358"/>
      <c r="D358" s="9"/>
      <c r="E358" s="9"/>
    </row>
    <row r="359" spans="1:5">
      <c r="A359"/>
      <c r="D359" s="9"/>
      <c r="E359" s="9"/>
    </row>
    <row r="360" spans="1:5">
      <c r="A360"/>
      <c r="D360" s="9"/>
      <c r="E360" s="9"/>
    </row>
    <row r="361" spans="1:5">
      <c r="A361"/>
      <c r="D361" s="9"/>
      <c r="E361" s="9"/>
    </row>
    <row r="362" spans="1:5">
      <c r="A362"/>
      <c r="D362" s="9"/>
      <c r="E362" s="9"/>
    </row>
    <row r="363" spans="1:5">
      <c r="A363"/>
      <c r="D363" s="9"/>
      <c r="E363" s="9"/>
    </row>
    <row r="364" spans="1:5">
      <c r="A364"/>
      <c r="D364" s="9"/>
      <c r="E364" s="9"/>
    </row>
    <row r="365" spans="1:5">
      <c r="A365"/>
      <c r="D365" s="9"/>
      <c r="E365" s="9"/>
    </row>
    <row r="366" spans="1:5">
      <c r="A366"/>
      <c r="D366" s="9"/>
      <c r="E366" s="9"/>
    </row>
    <row r="367" spans="1:5">
      <c r="A367"/>
      <c r="D367" s="9"/>
      <c r="E367" s="9"/>
    </row>
    <row r="368" spans="1:5">
      <c r="A368"/>
      <c r="D368" s="9"/>
      <c r="E368" s="9"/>
    </row>
    <row r="369" spans="1:5">
      <c r="A369"/>
      <c r="D369" s="9"/>
      <c r="E369" s="9"/>
    </row>
    <row r="370" spans="1:5">
      <c r="A370"/>
      <c r="D370" s="9"/>
      <c r="E370" s="9"/>
    </row>
    <row r="371" spans="1:5">
      <c r="A371"/>
      <c r="D371" s="9"/>
      <c r="E371" s="9"/>
    </row>
    <row r="372" spans="1:5">
      <c r="A372"/>
      <c r="D372" s="9"/>
      <c r="E372" s="9"/>
    </row>
    <row r="373" spans="1:5">
      <c r="A373"/>
      <c r="D373" s="9"/>
      <c r="E373" s="9"/>
    </row>
    <row r="374" spans="1:5">
      <c r="A374"/>
      <c r="D374" s="9"/>
      <c r="E374" s="9"/>
    </row>
    <row r="375" spans="1:5">
      <c r="A375"/>
      <c r="D375" s="9"/>
      <c r="E375" s="9"/>
    </row>
    <row r="376" spans="1:5">
      <c r="A376"/>
      <c r="D376" s="9"/>
      <c r="E376" s="9"/>
    </row>
    <row r="377" spans="1:5">
      <c r="A377"/>
      <c r="D377" s="9"/>
      <c r="E377" s="9"/>
    </row>
    <row r="378" spans="1:5">
      <c r="A378"/>
      <c r="D378" s="9"/>
      <c r="E378" s="9"/>
    </row>
    <row r="379" spans="1:5">
      <c r="A379"/>
      <c r="D379" s="9"/>
      <c r="E379" s="9"/>
    </row>
    <row r="380" spans="1:5">
      <c r="A380"/>
      <c r="D380" s="9"/>
      <c r="E380" s="9"/>
    </row>
    <row r="381" spans="1:5">
      <c r="A381"/>
      <c r="D381" s="9"/>
      <c r="E381" s="9"/>
    </row>
    <row r="382" spans="1:5">
      <c r="A382"/>
      <c r="D382" s="9"/>
      <c r="E382" s="9"/>
    </row>
    <row r="383" spans="1:5">
      <c r="A383"/>
      <c r="D383" s="9"/>
      <c r="E383" s="9"/>
    </row>
    <row r="384" spans="1:5">
      <c r="A384"/>
      <c r="D384" s="9"/>
      <c r="E384" s="9"/>
    </row>
    <row r="385" spans="1:5">
      <c r="A385"/>
      <c r="D385" s="9"/>
      <c r="E385" s="9"/>
    </row>
    <row r="386" spans="1:5">
      <c r="A386"/>
      <c r="D386" s="9"/>
      <c r="E386" s="9"/>
    </row>
    <row r="387" spans="1:5">
      <c r="A387"/>
      <c r="D387" s="9"/>
      <c r="E387" s="9"/>
    </row>
    <row r="388" spans="1:5">
      <c r="A388"/>
      <c r="D388" s="9"/>
      <c r="E388" s="9"/>
    </row>
    <row r="389" spans="1:5">
      <c r="A389"/>
      <c r="D389" s="9"/>
      <c r="E389" s="9"/>
    </row>
    <row r="390" spans="1:5">
      <c r="A390"/>
      <c r="D390" s="9"/>
      <c r="E390" s="9"/>
    </row>
    <row r="391" spans="1:5">
      <c r="A391"/>
      <c r="D391" s="9"/>
      <c r="E391" s="9"/>
    </row>
    <row r="392" spans="1:5">
      <c r="A392"/>
      <c r="D392" s="9"/>
      <c r="E392" s="9"/>
    </row>
    <row r="393" spans="1:5">
      <c r="A393"/>
      <c r="D393" s="9"/>
      <c r="E393" s="9"/>
    </row>
    <row r="394" spans="1:5">
      <c r="A394"/>
      <c r="D394" s="9"/>
      <c r="E394" s="9"/>
    </row>
    <row r="395" spans="1:5">
      <c r="A395"/>
      <c r="D395" s="9"/>
      <c r="E395" s="9"/>
    </row>
    <row r="396" spans="1:5">
      <c r="A396"/>
      <c r="D396" s="9"/>
      <c r="E396" s="9"/>
    </row>
    <row r="397" spans="1:5">
      <c r="A397"/>
      <c r="D397" s="9"/>
      <c r="E397" s="9"/>
    </row>
    <row r="398" spans="1:5">
      <c r="A398"/>
      <c r="D398" s="9"/>
      <c r="E398" s="9"/>
    </row>
    <row r="399" spans="1:5">
      <c r="A399"/>
      <c r="D399" s="9"/>
      <c r="E399" s="9"/>
    </row>
    <row r="400" spans="1:5">
      <c r="A400"/>
      <c r="D400" s="9"/>
      <c r="E400" s="9"/>
    </row>
    <row r="401" spans="1:5">
      <c r="A401"/>
      <c r="D401" s="9"/>
      <c r="E401" s="9"/>
    </row>
    <row r="402" spans="1:5">
      <c r="A402"/>
      <c r="D402" s="9"/>
      <c r="E402" s="9"/>
    </row>
    <row r="403" spans="1:5">
      <c r="A403"/>
      <c r="D403" s="9"/>
      <c r="E403" s="9"/>
    </row>
    <row r="404" spans="1:5">
      <c r="A404"/>
      <c r="D404" s="9"/>
      <c r="E404" s="9"/>
    </row>
    <row r="405" spans="1:5">
      <c r="A405"/>
      <c r="D405" s="9"/>
      <c r="E405" s="9"/>
    </row>
    <row r="406" spans="1:5">
      <c r="A406"/>
      <c r="D406" s="9"/>
      <c r="E406" s="9"/>
    </row>
    <row r="407" spans="1:5">
      <c r="A407"/>
      <c r="D407" s="9"/>
      <c r="E407" s="9"/>
    </row>
    <row r="408" spans="1:5">
      <c r="A408"/>
      <c r="D408" s="9"/>
      <c r="E408" s="9"/>
    </row>
    <row r="409" spans="1:5">
      <c r="A409"/>
      <c r="D409" s="9"/>
      <c r="E409" s="9"/>
    </row>
    <row r="410" spans="1:5">
      <c r="A410"/>
      <c r="D410" s="9"/>
      <c r="E410" s="9"/>
    </row>
    <row r="411" spans="1:5">
      <c r="A411"/>
      <c r="D411" s="9"/>
      <c r="E411" s="9"/>
    </row>
    <row r="412" spans="1:5">
      <c r="A412"/>
      <c r="D412" s="9"/>
      <c r="E412" s="9"/>
    </row>
    <row r="413" spans="1:5">
      <c r="A413"/>
      <c r="D413" s="9"/>
      <c r="E413" s="9"/>
    </row>
    <row r="414" spans="1:5">
      <c r="A414"/>
      <c r="D414" s="9"/>
      <c r="E414" s="9"/>
    </row>
    <row r="415" spans="1:5">
      <c r="A415"/>
      <c r="D415" s="9"/>
      <c r="E415" s="9"/>
    </row>
    <row r="416" spans="1:5">
      <c r="A416"/>
      <c r="D416" s="9"/>
      <c r="E416" s="9"/>
    </row>
    <row r="417" spans="1:5">
      <c r="A417"/>
      <c r="D417" s="9"/>
      <c r="E417" s="9"/>
    </row>
    <row r="418" spans="1:5">
      <c r="A418"/>
      <c r="D418" s="9"/>
      <c r="E418" s="9"/>
    </row>
    <row r="419" spans="1:5">
      <c r="A419"/>
      <c r="D419" s="9"/>
      <c r="E419" s="9"/>
    </row>
    <row r="420" spans="1:5">
      <c r="A420"/>
      <c r="D420" s="9"/>
      <c r="E420" s="9"/>
    </row>
    <row r="421" spans="1:5">
      <c r="A421"/>
      <c r="D421" s="9"/>
      <c r="E421" s="9"/>
    </row>
    <row r="422" spans="1:5">
      <c r="A422"/>
      <c r="D422" s="9"/>
      <c r="E422" s="9"/>
    </row>
    <row r="423" spans="1:5">
      <c r="A423"/>
      <c r="D423" s="9"/>
      <c r="E423" s="9"/>
    </row>
    <row r="424" spans="1:5">
      <c r="A424"/>
      <c r="D424" s="9"/>
      <c r="E424" s="9"/>
    </row>
    <row r="425" spans="1:5">
      <c r="A425"/>
      <c r="D425" s="9"/>
      <c r="E425" s="9"/>
    </row>
    <row r="426" spans="1:5">
      <c r="A426"/>
      <c r="D426" s="9"/>
      <c r="E426" s="9"/>
    </row>
    <row r="427" spans="1:5">
      <c r="A427"/>
      <c r="D427" s="9"/>
      <c r="E427" s="9"/>
    </row>
    <row r="428" spans="1:5">
      <c r="A428"/>
      <c r="D428" s="9"/>
      <c r="E428" s="9"/>
    </row>
    <row r="429" spans="1:5">
      <c r="A429"/>
      <c r="D429" s="9"/>
      <c r="E429" s="9"/>
    </row>
    <row r="430" spans="1:5">
      <c r="A430"/>
      <c r="D430" s="9"/>
      <c r="E430" s="9"/>
    </row>
    <row r="431" spans="1:5">
      <c r="A431"/>
      <c r="D431" s="9"/>
      <c r="E431" s="9"/>
    </row>
    <row r="432" spans="1:5">
      <c r="A432"/>
      <c r="D432" s="9"/>
      <c r="E432" s="9"/>
    </row>
    <row r="433" spans="1:5">
      <c r="A433"/>
      <c r="D433" s="9"/>
      <c r="E433" s="9"/>
    </row>
    <row r="434" spans="1:5">
      <c r="A434"/>
      <c r="D434" s="9"/>
      <c r="E434" s="9"/>
    </row>
    <row r="435" spans="1:5">
      <c r="A435"/>
      <c r="D435" s="9"/>
      <c r="E435" s="9"/>
    </row>
    <row r="436" spans="1:5">
      <c r="A436"/>
      <c r="D436" s="9"/>
      <c r="E436" s="9"/>
    </row>
    <row r="437" spans="1:5">
      <c r="A437"/>
      <c r="D437" s="9"/>
      <c r="E437" s="9"/>
    </row>
    <row r="438" spans="1:5">
      <c r="A438"/>
      <c r="D438" s="9"/>
      <c r="E438" s="9"/>
    </row>
    <row r="439" spans="1:5">
      <c r="A439"/>
      <c r="D439" s="9"/>
      <c r="E439" s="9"/>
    </row>
    <row r="440" spans="1:5">
      <c r="A440"/>
      <c r="D440" s="9"/>
      <c r="E440" s="9"/>
    </row>
    <row r="441" spans="1:5">
      <c r="A441"/>
      <c r="D441" s="9"/>
      <c r="E441" s="9"/>
    </row>
    <row r="442" spans="1:5">
      <c r="A442"/>
      <c r="D442" s="9"/>
      <c r="E442" s="9"/>
    </row>
    <row r="443" spans="1:5">
      <c r="A443"/>
      <c r="D443" s="9"/>
      <c r="E443" s="9"/>
    </row>
    <row r="444" spans="1:5">
      <c r="A444"/>
      <c r="D444" s="9"/>
      <c r="E444" s="9"/>
    </row>
    <row r="445" spans="1:5">
      <c r="A445"/>
      <c r="D445" s="9"/>
      <c r="E445" s="9"/>
    </row>
    <row r="446" spans="1:5">
      <c r="A446"/>
      <c r="D446" s="9"/>
      <c r="E446" s="9"/>
    </row>
    <row r="447" spans="1:5">
      <c r="A447"/>
      <c r="D447" s="9"/>
      <c r="E447" s="9"/>
    </row>
    <row r="448" spans="1:5">
      <c r="A448"/>
      <c r="D448" s="9"/>
      <c r="E448" s="9"/>
    </row>
    <row r="449" spans="1:5">
      <c r="A449"/>
      <c r="D449" s="9"/>
      <c r="E449" s="9"/>
    </row>
    <row r="450" spans="1:5">
      <c r="A450"/>
      <c r="D450" s="9"/>
      <c r="E450" s="9"/>
    </row>
    <row r="451" spans="1:5">
      <c r="A451"/>
      <c r="D451" s="9"/>
      <c r="E451" s="9"/>
    </row>
    <row r="452" spans="1:5">
      <c r="A452"/>
      <c r="D452" s="9"/>
      <c r="E452" s="9"/>
    </row>
    <row r="453" spans="1:5">
      <c r="A453"/>
      <c r="D453" s="9"/>
      <c r="E453" s="9"/>
    </row>
    <row r="454" spans="1:5">
      <c r="A454"/>
      <c r="D454" s="9"/>
      <c r="E454" s="9"/>
    </row>
    <row r="455" spans="1:5">
      <c r="A455"/>
      <c r="D455" s="9"/>
      <c r="E455" s="9"/>
    </row>
    <row r="456" spans="1:5">
      <c r="A456"/>
      <c r="D456" s="9"/>
      <c r="E456" s="9"/>
    </row>
    <row r="457" spans="1:5">
      <c r="A457"/>
      <c r="D457" s="9"/>
      <c r="E457" s="9"/>
    </row>
    <row r="458" spans="1:5">
      <c r="A458"/>
      <c r="D458" s="9"/>
      <c r="E458" s="9"/>
    </row>
    <row r="459" spans="1:5">
      <c r="A459"/>
      <c r="D459" s="9"/>
      <c r="E459" s="9"/>
    </row>
    <row r="460" spans="1:5">
      <c r="A460"/>
      <c r="D460" s="9"/>
      <c r="E460" s="9"/>
    </row>
    <row r="461" spans="1:5">
      <c r="A461"/>
      <c r="D461" s="9"/>
      <c r="E461" s="9"/>
    </row>
    <row r="462" spans="1:5">
      <c r="A462"/>
      <c r="D462" s="9"/>
      <c r="E462" s="9"/>
    </row>
    <row r="463" spans="1:5">
      <c r="A463"/>
      <c r="D463" s="9"/>
      <c r="E463" s="9"/>
    </row>
    <row r="464" spans="1:5">
      <c r="A464"/>
      <c r="D464" s="9"/>
      <c r="E464" s="9"/>
    </row>
    <row r="465" spans="1:5">
      <c r="A465"/>
      <c r="D465" s="9"/>
      <c r="E465" s="9"/>
    </row>
    <row r="466" spans="1:5">
      <c r="A466"/>
      <c r="D466" s="9"/>
      <c r="E466" s="9"/>
    </row>
    <row r="467" spans="1:5">
      <c r="A467"/>
      <c r="D467" s="9"/>
      <c r="E467" s="9"/>
    </row>
    <row r="468" spans="1:5">
      <c r="A468"/>
      <c r="D468" s="9"/>
      <c r="E468" s="9"/>
    </row>
    <row r="469" spans="1:5">
      <c r="A469"/>
      <c r="D469" s="9"/>
      <c r="E469" s="9"/>
    </row>
    <row r="470" spans="1:5">
      <c r="A470"/>
      <c r="D470" s="9"/>
      <c r="E470" s="9"/>
    </row>
    <row r="471" spans="1:5">
      <c r="A471"/>
      <c r="D471" s="9"/>
      <c r="E471" s="9"/>
    </row>
    <row r="472" spans="1:5">
      <c r="A472"/>
      <c r="D472" s="9"/>
      <c r="E472" s="9"/>
    </row>
    <row r="473" spans="1:5">
      <c r="A473"/>
      <c r="D473" s="9"/>
      <c r="E473" s="9"/>
    </row>
    <row r="474" spans="1:5">
      <c r="A474"/>
      <c r="D474" s="9"/>
      <c r="E474" s="9"/>
    </row>
    <row r="475" spans="1:5">
      <c r="A475"/>
      <c r="D475" s="9"/>
      <c r="E475" s="9"/>
    </row>
    <row r="476" spans="1:5">
      <c r="A476"/>
      <c r="D476" s="9"/>
      <c r="E476" s="9"/>
    </row>
    <row r="477" spans="1:5">
      <c r="A477"/>
      <c r="D477" s="9"/>
      <c r="E477" s="9"/>
    </row>
    <row r="478" spans="1:5">
      <c r="A478"/>
      <c r="D478" s="9"/>
      <c r="E478" s="9"/>
    </row>
    <row r="479" spans="1:5">
      <c r="A479"/>
      <c r="D479" s="9"/>
      <c r="E479" s="9"/>
    </row>
    <row r="480" spans="1:5">
      <c r="A480"/>
      <c r="D480" s="9"/>
      <c r="E480" s="9"/>
    </row>
    <row r="481" spans="1:5">
      <c r="A481"/>
      <c r="D481" s="9"/>
      <c r="E481" s="9"/>
    </row>
    <row r="482" spans="1:5">
      <c r="A482"/>
      <c r="D482" s="9"/>
      <c r="E482" s="9"/>
    </row>
    <row r="483" spans="1:5">
      <c r="A483"/>
      <c r="D483" s="9"/>
      <c r="E483" s="9"/>
    </row>
    <row r="484" spans="1:5">
      <c r="A484"/>
      <c r="D484" s="9"/>
      <c r="E484" s="9"/>
    </row>
    <row r="485" spans="1:5">
      <c r="A485"/>
      <c r="D485" s="9"/>
      <c r="E485" s="9"/>
    </row>
    <row r="486" spans="1:5">
      <c r="A486"/>
      <c r="D486" s="9"/>
      <c r="E486" s="9"/>
    </row>
    <row r="487" spans="1:5">
      <c r="A487"/>
      <c r="D487" s="9"/>
      <c r="E487" s="9"/>
    </row>
    <row r="488" spans="1:5">
      <c r="A488"/>
      <c r="D488" s="9"/>
      <c r="E488" s="9"/>
    </row>
    <row r="489" spans="1:5">
      <c r="A489"/>
      <c r="D489" s="9"/>
      <c r="E489" s="9"/>
    </row>
    <row r="490" spans="1:5">
      <c r="A490"/>
      <c r="D490" s="9"/>
      <c r="E490" s="9"/>
    </row>
    <row r="491" spans="1:5">
      <c r="A491"/>
      <c r="D491" s="9"/>
      <c r="E491" s="9"/>
    </row>
    <row r="492" spans="1:5">
      <c r="A492"/>
      <c r="D492" s="9"/>
      <c r="E492" s="9"/>
    </row>
    <row r="493" spans="1:5">
      <c r="A493"/>
      <c r="D493" s="9"/>
      <c r="E493" s="9"/>
    </row>
    <row r="494" spans="1:5">
      <c r="A494"/>
      <c r="D494" s="9"/>
      <c r="E494" s="9"/>
    </row>
    <row r="495" spans="1:5">
      <c r="A495"/>
      <c r="D495" s="9"/>
      <c r="E495" s="9"/>
    </row>
    <row r="496" spans="1:5">
      <c r="A496"/>
      <c r="D496" s="9"/>
      <c r="E496" s="9"/>
    </row>
    <row r="497" spans="1:5">
      <c r="A497"/>
      <c r="D497" s="9"/>
      <c r="E497" s="9"/>
    </row>
    <row r="498" spans="1:5">
      <c r="A498"/>
      <c r="D498" s="9"/>
      <c r="E498" s="9"/>
    </row>
    <row r="499" spans="1:5">
      <c r="A499"/>
      <c r="D499" s="9"/>
      <c r="E499" s="9"/>
    </row>
    <row r="500" spans="1:5">
      <c r="A500"/>
      <c r="D500" s="9"/>
      <c r="E500" s="9"/>
    </row>
    <row r="501" spans="1:5">
      <c r="A501"/>
      <c r="D501" s="9"/>
      <c r="E501" s="9"/>
    </row>
    <row r="502" spans="1:5">
      <c r="A502"/>
      <c r="D502" s="9"/>
      <c r="E502" s="9"/>
    </row>
    <row r="503" spans="1:5">
      <c r="A503"/>
      <c r="D503" s="9"/>
      <c r="E503" s="9"/>
    </row>
    <row r="504" spans="1:5">
      <c r="A504"/>
      <c r="D504" s="9"/>
      <c r="E504" s="9"/>
    </row>
    <row r="505" spans="1:5">
      <c r="A505"/>
      <c r="D505" s="9"/>
      <c r="E505" s="9"/>
    </row>
    <row r="506" spans="1:5">
      <c r="A506"/>
      <c r="D506" s="9"/>
      <c r="E506" s="9"/>
    </row>
    <row r="507" spans="1:5">
      <c r="A507"/>
      <c r="D507" s="9"/>
      <c r="E507" s="9"/>
    </row>
    <row r="508" spans="1:5">
      <c r="A508"/>
      <c r="D508" s="9"/>
      <c r="E508" s="9"/>
    </row>
    <row r="509" spans="1:5">
      <c r="A509"/>
      <c r="D509" s="9"/>
      <c r="E509" s="9"/>
    </row>
    <row r="510" spans="1:5">
      <c r="A510"/>
      <c r="D510" s="9"/>
      <c r="E510" s="9"/>
    </row>
    <row r="511" spans="1:5">
      <c r="A511"/>
      <c r="D511" s="9"/>
      <c r="E511" s="9"/>
    </row>
    <row r="512" spans="1:5">
      <c r="A512"/>
      <c r="D512" s="9"/>
      <c r="E512" s="9"/>
    </row>
    <row r="513" spans="1:5">
      <c r="A513"/>
      <c r="D513" s="9"/>
      <c r="E513" s="9"/>
    </row>
    <row r="514" spans="1:5">
      <c r="A514"/>
      <c r="D514" s="9"/>
      <c r="E514" s="9"/>
    </row>
    <row r="515" spans="1:5">
      <c r="A515"/>
      <c r="D515" s="9"/>
      <c r="E515" s="9"/>
    </row>
    <row r="516" spans="1:5">
      <c r="A516"/>
      <c r="D516" s="9"/>
      <c r="E516" s="9"/>
    </row>
    <row r="517" spans="1:5">
      <c r="A517"/>
      <c r="D517" s="9"/>
      <c r="E517" s="9"/>
    </row>
    <row r="518" spans="1:5">
      <c r="A518"/>
      <c r="D518" s="9"/>
      <c r="E518" s="9"/>
    </row>
    <row r="519" spans="1:5">
      <c r="A519"/>
      <c r="D519" s="9"/>
      <c r="E519" s="9"/>
    </row>
    <row r="520" spans="1:5">
      <c r="A520"/>
      <c r="D520" s="9"/>
      <c r="E520" s="9"/>
    </row>
    <row r="521" spans="1:5">
      <c r="A521"/>
      <c r="D521" s="9"/>
      <c r="E521" s="9"/>
    </row>
    <row r="522" spans="1:5">
      <c r="A522"/>
      <c r="D522" s="9"/>
      <c r="E522" s="9"/>
    </row>
    <row r="523" spans="1:5">
      <c r="A523"/>
      <c r="D523" s="9"/>
      <c r="E523" s="9"/>
    </row>
    <row r="524" spans="1:5">
      <c r="A524"/>
      <c r="D524" s="9"/>
      <c r="E524" s="9"/>
    </row>
    <row r="525" spans="1:5">
      <c r="A525"/>
      <c r="D525" s="9"/>
      <c r="E525" s="9"/>
    </row>
    <row r="526" spans="1:5">
      <c r="A526"/>
      <c r="D526" s="9"/>
      <c r="E526" s="9"/>
    </row>
    <row r="527" spans="1:5">
      <c r="A527"/>
      <c r="D527" s="9"/>
      <c r="E527" s="9"/>
    </row>
    <row r="528" spans="1:5">
      <c r="A528"/>
      <c r="D528" s="9"/>
      <c r="E528" s="9"/>
    </row>
    <row r="529" spans="1:5">
      <c r="A529"/>
      <c r="D529" s="9"/>
      <c r="E529" s="9"/>
    </row>
    <row r="530" spans="1:5">
      <c r="A530"/>
      <c r="D530" s="9"/>
      <c r="E530" s="9"/>
    </row>
    <row r="531" spans="1:5">
      <c r="A531"/>
      <c r="D531" s="9"/>
      <c r="E531" s="9"/>
    </row>
    <row r="532" spans="1:5">
      <c r="A532"/>
      <c r="D532" s="9"/>
      <c r="E532" s="9"/>
    </row>
    <row r="533" spans="1:5">
      <c r="A533"/>
      <c r="D533" s="9"/>
      <c r="E533" s="9"/>
    </row>
    <row r="534" spans="1:5">
      <c r="A534"/>
      <c r="D534" s="9"/>
      <c r="E534" s="9"/>
    </row>
    <row r="535" spans="1:5">
      <c r="A535"/>
      <c r="D535" s="9"/>
      <c r="E535" s="9"/>
    </row>
    <row r="536" spans="1:5">
      <c r="A536"/>
      <c r="D536" s="9"/>
      <c r="E536" s="9"/>
    </row>
    <row r="537" spans="1:5">
      <c r="A537"/>
      <c r="D537" s="9"/>
      <c r="E537" s="9"/>
    </row>
    <row r="538" spans="1:5">
      <c r="A538"/>
      <c r="D538" s="9"/>
      <c r="E538" s="9"/>
    </row>
    <row r="539" spans="1:5">
      <c r="A539"/>
      <c r="D539" s="9"/>
      <c r="E539" s="9"/>
    </row>
    <row r="540" spans="1:5">
      <c r="A540"/>
      <c r="D540" s="9"/>
      <c r="E540" s="9"/>
    </row>
    <row r="541" spans="1:5">
      <c r="A541"/>
      <c r="D541" s="9"/>
      <c r="E541" s="9"/>
    </row>
    <row r="542" spans="1:5">
      <c r="A542"/>
      <c r="D542" s="9"/>
      <c r="E542" s="9"/>
    </row>
    <row r="543" spans="1:5">
      <c r="A543"/>
      <c r="D543" s="9"/>
      <c r="E543" s="9"/>
    </row>
    <row r="544" spans="1:5">
      <c r="A544"/>
      <c r="D544" s="9"/>
      <c r="E544" s="9"/>
    </row>
    <row r="545" spans="1:5">
      <c r="A545"/>
      <c r="D545" s="9"/>
      <c r="E545" s="9"/>
    </row>
    <row r="546" spans="1:5">
      <c r="A546"/>
      <c r="D546" s="9"/>
      <c r="E546" s="9"/>
    </row>
    <row r="547" spans="1:5">
      <c r="A547"/>
      <c r="D547" s="9"/>
      <c r="E547" s="9"/>
    </row>
    <row r="548" spans="1:5">
      <c r="A548"/>
      <c r="D548" s="9"/>
      <c r="E548" s="9"/>
    </row>
    <row r="549" spans="1:5">
      <c r="A549"/>
      <c r="D549" s="9"/>
      <c r="E549" s="9"/>
    </row>
    <row r="550" spans="1:5">
      <c r="A550"/>
      <c r="D550" s="9"/>
      <c r="E550" s="9"/>
    </row>
    <row r="551" spans="1:5">
      <c r="A551"/>
      <c r="D551" s="9"/>
      <c r="E551" s="9"/>
    </row>
    <row r="552" spans="1:5">
      <c r="A552"/>
      <c r="D552" s="9"/>
      <c r="E552" s="9"/>
    </row>
    <row r="553" spans="1:5">
      <c r="A553"/>
      <c r="D553" s="9"/>
      <c r="E553" s="9"/>
    </row>
    <row r="554" spans="1:5">
      <c r="A554"/>
      <c r="D554" s="9"/>
      <c r="E554" s="9"/>
    </row>
    <row r="555" spans="1:5">
      <c r="A555"/>
      <c r="D555" s="9"/>
      <c r="E555" s="9"/>
    </row>
    <row r="556" spans="1:5">
      <c r="A556"/>
      <c r="D556" s="9"/>
      <c r="E556" s="9"/>
    </row>
    <row r="557" spans="1:5">
      <c r="A557"/>
      <c r="D557" s="9"/>
      <c r="E557" s="9"/>
    </row>
    <row r="558" spans="1:5">
      <c r="A558"/>
      <c r="D558" s="9"/>
      <c r="E558" s="9"/>
    </row>
    <row r="559" spans="1:5">
      <c r="A559"/>
      <c r="D559" s="9"/>
      <c r="E559" s="9"/>
    </row>
    <row r="560" spans="1:5">
      <c r="A560"/>
      <c r="D560" s="9"/>
      <c r="E560" s="9"/>
    </row>
    <row r="561" spans="1:5">
      <c r="A561"/>
      <c r="D561" s="9"/>
      <c r="E561" s="9"/>
    </row>
    <row r="562" spans="1:5">
      <c r="A562"/>
      <c r="D562" s="9"/>
      <c r="E562" s="9"/>
    </row>
    <row r="563" spans="1:5">
      <c r="A563"/>
      <c r="D563" s="9"/>
      <c r="E563" s="9"/>
    </row>
    <row r="564" spans="1:5">
      <c r="A564"/>
      <c r="D564" s="9"/>
      <c r="E564" s="9"/>
    </row>
    <row r="565" spans="1:5">
      <c r="A565"/>
      <c r="D565" s="9"/>
      <c r="E565" s="9"/>
    </row>
    <row r="566" spans="1:5">
      <c r="A566"/>
      <c r="D566" s="9"/>
      <c r="E566" s="9"/>
    </row>
    <row r="567" spans="1:5">
      <c r="A567"/>
      <c r="D567" s="9"/>
      <c r="E567" s="9"/>
    </row>
    <row r="568" spans="1:5">
      <c r="A568"/>
      <c r="D568" s="9"/>
      <c r="E568" s="9"/>
    </row>
    <row r="569" spans="1:5">
      <c r="A569"/>
      <c r="D569" s="9"/>
      <c r="E569" s="9"/>
    </row>
    <row r="570" spans="1:5">
      <c r="A570"/>
      <c r="D570" s="9"/>
      <c r="E570" s="9"/>
    </row>
    <row r="571" spans="1:5">
      <c r="A571"/>
      <c r="D571" s="9"/>
      <c r="E571" s="9"/>
    </row>
    <row r="572" spans="1:5">
      <c r="A572"/>
      <c r="D572" s="9"/>
      <c r="E572" s="9"/>
    </row>
    <row r="573" spans="1:5">
      <c r="A573"/>
      <c r="D573" s="9"/>
      <c r="E573" s="9"/>
    </row>
    <row r="574" spans="1:5">
      <c r="A574"/>
      <c r="D574" s="9"/>
      <c r="E574" s="9"/>
    </row>
    <row r="575" spans="1:5">
      <c r="A575"/>
      <c r="D575" s="9"/>
      <c r="E575" s="9"/>
    </row>
    <row r="576" spans="1:5">
      <c r="A576"/>
      <c r="D576" s="9"/>
      <c r="E576" s="9"/>
    </row>
    <row r="577" spans="1:5">
      <c r="A577"/>
      <c r="D577" s="9"/>
      <c r="E577" s="9"/>
    </row>
    <row r="578" spans="1:5">
      <c r="A578"/>
      <c r="D578" s="9"/>
      <c r="E578" s="9"/>
    </row>
    <row r="579" spans="1:5">
      <c r="A579"/>
      <c r="D579" s="9"/>
      <c r="E579" s="9"/>
    </row>
    <row r="580" spans="1:5">
      <c r="A580"/>
      <c r="D580" s="9"/>
      <c r="E580" s="9"/>
    </row>
    <row r="581" spans="1:5">
      <c r="A581"/>
      <c r="D581" s="9"/>
      <c r="E581" s="9"/>
    </row>
    <row r="582" spans="1:5">
      <c r="A582"/>
      <c r="D582" s="9"/>
      <c r="E582" s="9"/>
    </row>
    <row r="583" spans="1:5">
      <c r="A583"/>
      <c r="D583" s="9"/>
      <c r="E583" s="9"/>
    </row>
    <row r="584" spans="1:5">
      <c r="A584"/>
      <c r="D584" s="9"/>
      <c r="E584" s="9"/>
    </row>
    <row r="585" spans="1:5">
      <c r="A585"/>
      <c r="D585" s="9"/>
      <c r="E585" s="9"/>
    </row>
    <row r="586" spans="1:5">
      <c r="A586"/>
      <c r="D586" s="9"/>
      <c r="E586" s="9"/>
    </row>
    <row r="587" spans="1:5">
      <c r="A587"/>
      <c r="D587" s="9"/>
      <c r="E587" s="9"/>
    </row>
    <row r="588" spans="1:5">
      <c r="A588"/>
      <c r="D588" s="9"/>
      <c r="E588" s="9"/>
    </row>
    <row r="589" spans="1:5">
      <c r="A589"/>
      <c r="D589" s="9"/>
      <c r="E589" s="9"/>
    </row>
    <row r="590" spans="1:5">
      <c r="A590"/>
      <c r="D590" s="9"/>
      <c r="E590" s="9"/>
    </row>
    <row r="591" spans="1:5">
      <c r="A591"/>
      <c r="D591" s="9"/>
      <c r="E591" s="9"/>
    </row>
    <row r="592" spans="1:5">
      <c r="A592"/>
      <c r="D592" s="9"/>
      <c r="E592" s="9"/>
    </row>
    <row r="593" spans="1:5">
      <c r="A593"/>
      <c r="D593" s="9"/>
      <c r="E593" s="9"/>
    </row>
    <row r="594" spans="1:5">
      <c r="A594"/>
      <c r="D594" s="9"/>
      <c r="E594" s="9"/>
    </row>
    <row r="595" spans="1:5">
      <c r="A595"/>
      <c r="D595" s="9"/>
      <c r="E595" s="9"/>
    </row>
    <row r="596" spans="1:5">
      <c r="A596"/>
      <c r="D596" s="9"/>
      <c r="E596" s="9"/>
    </row>
    <row r="597" spans="1:5">
      <c r="A597"/>
      <c r="D597" s="9"/>
      <c r="E597" s="9"/>
    </row>
    <row r="598" spans="1:5">
      <c r="A598"/>
      <c r="D598" s="9"/>
      <c r="E598" s="9"/>
    </row>
    <row r="599" spans="1:5">
      <c r="A599"/>
      <c r="D599" s="9"/>
      <c r="E599" s="9"/>
    </row>
    <row r="600" spans="1:5">
      <c r="A600"/>
      <c r="D600" s="9"/>
      <c r="E600" s="9"/>
    </row>
    <row r="601" spans="1:5">
      <c r="A601"/>
      <c r="D601" s="9"/>
      <c r="E601" s="9"/>
    </row>
    <row r="602" spans="1:5">
      <c r="A602"/>
      <c r="D602" s="9"/>
      <c r="E602" s="9"/>
    </row>
    <row r="603" spans="1:5">
      <c r="A603"/>
      <c r="D603" s="9"/>
      <c r="E603" s="9"/>
    </row>
    <row r="604" spans="1:5">
      <c r="A604"/>
      <c r="D604" s="9"/>
      <c r="E604" s="9"/>
    </row>
    <row r="605" spans="1:5">
      <c r="A605"/>
      <c r="D605" s="9"/>
      <c r="E605" s="9"/>
    </row>
    <row r="606" spans="1:5">
      <c r="A606"/>
      <c r="D606" s="9"/>
      <c r="E606" s="9"/>
    </row>
    <row r="607" spans="1:5">
      <c r="A607"/>
      <c r="D607" s="9"/>
      <c r="E607" s="9"/>
    </row>
    <row r="608" spans="1:5">
      <c r="A608"/>
      <c r="D608" s="9"/>
      <c r="E608" s="9"/>
    </row>
    <row r="609" spans="1:5">
      <c r="A609"/>
      <c r="D609" s="9"/>
      <c r="E609" s="9"/>
    </row>
    <row r="610" spans="1:5">
      <c r="A610"/>
      <c r="D610" s="9"/>
      <c r="E610" s="9"/>
    </row>
    <row r="611" spans="1:5">
      <c r="A611"/>
      <c r="D611" s="9"/>
      <c r="E611" s="9"/>
    </row>
    <row r="612" spans="1:5">
      <c r="A612"/>
      <c r="D612" s="9"/>
      <c r="E612" s="9"/>
    </row>
    <row r="613" spans="1:5">
      <c r="A613"/>
      <c r="D613" s="9"/>
      <c r="E613" s="9"/>
    </row>
    <row r="614" spans="1:5">
      <c r="A614"/>
      <c r="D614" s="9"/>
      <c r="E614" s="9"/>
    </row>
    <row r="615" spans="1:5">
      <c r="A615"/>
      <c r="D615" s="9"/>
      <c r="E615" s="9"/>
    </row>
    <row r="616" spans="1:5">
      <c r="A616"/>
      <c r="D616" s="9"/>
      <c r="E616" s="9"/>
    </row>
    <row r="617" spans="1:5">
      <c r="A617"/>
      <c r="D617" s="9"/>
      <c r="E617" s="9"/>
    </row>
    <row r="618" spans="1:5">
      <c r="A618"/>
      <c r="D618" s="9"/>
      <c r="E618" s="9"/>
    </row>
    <row r="619" spans="1:5">
      <c r="A619"/>
      <c r="D619" s="9"/>
      <c r="E619" s="9"/>
    </row>
    <row r="620" spans="1:5">
      <c r="A620"/>
      <c r="D620" s="9"/>
      <c r="E620" s="9"/>
    </row>
    <row r="621" spans="1:5">
      <c r="A621"/>
      <c r="D621" s="9"/>
      <c r="E621" s="9"/>
    </row>
    <row r="622" spans="1:5">
      <c r="A622"/>
      <c r="D622" s="9"/>
      <c r="E622" s="9"/>
    </row>
    <row r="623" spans="1:5">
      <c r="A623"/>
      <c r="D623" s="9"/>
      <c r="E623" s="9"/>
    </row>
    <row r="624" spans="1:5">
      <c r="A624"/>
      <c r="D624" s="9"/>
      <c r="E624" s="9"/>
    </row>
    <row r="625" spans="1:5">
      <c r="A625"/>
      <c r="D625" s="9"/>
      <c r="E625" s="9"/>
    </row>
    <row r="626" spans="1:5">
      <c r="A626"/>
      <c r="D626" s="9"/>
      <c r="E626" s="9"/>
    </row>
    <row r="627" spans="1:5">
      <c r="A627"/>
      <c r="D627" s="9"/>
      <c r="E627" s="9"/>
    </row>
    <row r="628" spans="1:5">
      <c r="A628"/>
      <c r="D628" s="9"/>
      <c r="E628" s="9"/>
    </row>
    <row r="629" spans="1:5">
      <c r="A629"/>
      <c r="D629" s="9"/>
      <c r="E629" s="9"/>
    </row>
    <row r="630" spans="1:5">
      <c r="A630"/>
      <c r="D630" s="9"/>
      <c r="E630" s="9"/>
    </row>
    <row r="631" spans="1:5">
      <c r="A631"/>
      <c r="D631" s="9"/>
      <c r="E631" s="9"/>
    </row>
    <row r="632" spans="1:5">
      <c r="A632"/>
      <c r="D632" s="9"/>
      <c r="E632" s="9"/>
    </row>
    <row r="633" spans="1:5">
      <c r="A633"/>
      <c r="D633" s="9"/>
      <c r="E633" s="9"/>
    </row>
    <row r="634" spans="1:5">
      <c r="A634"/>
      <c r="D634" s="9"/>
      <c r="E634" s="9"/>
    </row>
    <row r="635" spans="1:5">
      <c r="A635"/>
      <c r="D635" s="9"/>
      <c r="E635" s="9"/>
    </row>
    <row r="636" spans="1:5">
      <c r="A636"/>
      <c r="D636" s="9"/>
      <c r="E636" s="9"/>
    </row>
    <row r="637" spans="1:5">
      <c r="A637"/>
      <c r="D637" s="9"/>
      <c r="E637" s="9"/>
    </row>
    <row r="638" spans="1:5">
      <c r="A638"/>
      <c r="D638" s="9"/>
      <c r="E638" s="9"/>
    </row>
    <row r="639" spans="1:5">
      <c r="A639"/>
      <c r="D639" s="9"/>
      <c r="E639" s="9"/>
    </row>
    <row r="640" spans="1:5">
      <c r="A640"/>
      <c r="D640" s="9"/>
      <c r="E640" s="9"/>
    </row>
    <row r="641" spans="1:5">
      <c r="A641"/>
      <c r="D641" s="9"/>
      <c r="E641" s="9"/>
    </row>
    <row r="642" spans="1:5">
      <c r="A642"/>
      <c r="D642" s="9"/>
      <c r="E642" s="9"/>
    </row>
    <row r="643" spans="1:5">
      <c r="A643"/>
      <c r="D643" s="9"/>
      <c r="E643" s="9"/>
    </row>
    <row r="644" spans="1:5">
      <c r="A644"/>
      <c r="D644" s="9"/>
      <c r="E644" s="9"/>
    </row>
    <row r="645" spans="1:5">
      <c r="A645"/>
      <c r="D645" s="9"/>
      <c r="E645" s="9"/>
    </row>
    <row r="646" spans="1:5">
      <c r="A646"/>
      <c r="D646" s="9"/>
      <c r="E646" s="9"/>
    </row>
    <row r="647" spans="1:5">
      <c r="A647"/>
      <c r="D647" s="9"/>
      <c r="E647" s="9"/>
    </row>
    <row r="648" spans="1:5">
      <c r="A648"/>
      <c r="D648" s="9"/>
      <c r="E648" s="9"/>
    </row>
    <row r="649" spans="1:5">
      <c r="A649"/>
      <c r="D649" s="9"/>
      <c r="E649" s="9"/>
    </row>
    <row r="650" spans="1:5">
      <c r="A650"/>
      <c r="D650" s="9"/>
      <c r="E650" s="9"/>
    </row>
    <row r="651" spans="1:5">
      <c r="A651"/>
      <c r="D651" s="9"/>
      <c r="E651" s="9"/>
    </row>
    <row r="652" spans="1:5">
      <c r="A652"/>
      <c r="D652" s="9"/>
      <c r="E652" s="9"/>
    </row>
    <row r="653" spans="1:5">
      <c r="A653"/>
      <c r="D653" s="9"/>
      <c r="E653" s="9"/>
    </row>
    <row r="654" spans="1:5">
      <c r="A654"/>
      <c r="D654" s="9"/>
      <c r="E654" s="9"/>
    </row>
    <row r="655" spans="1:5">
      <c r="A655"/>
      <c r="D655" s="9"/>
      <c r="E655" s="9"/>
    </row>
    <row r="656" spans="1:5">
      <c r="A656"/>
      <c r="D656" s="9"/>
      <c r="E656" s="9"/>
    </row>
    <row r="657" spans="1:5">
      <c r="A657"/>
      <c r="D657" s="9"/>
      <c r="E657" s="9"/>
    </row>
    <row r="658" spans="1:5">
      <c r="A658"/>
      <c r="D658" s="9"/>
      <c r="E658" s="9"/>
    </row>
    <row r="659" spans="1:5">
      <c r="A659"/>
      <c r="D659" s="9"/>
      <c r="E659" s="9"/>
    </row>
    <row r="660" spans="1:5">
      <c r="A660"/>
      <c r="D660" s="9"/>
      <c r="E660" s="9"/>
    </row>
    <row r="661" spans="1:5">
      <c r="A661"/>
      <c r="D661" s="9"/>
      <c r="E661" s="9"/>
    </row>
    <row r="662" spans="1:5">
      <c r="A662"/>
      <c r="D662" s="9"/>
      <c r="E662" s="9"/>
    </row>
    <row r="663" spans="1:5">
      <c r="A663"/>
      <c r="D663" s="9"/>
      <c r="E663" s="9"/>
    </row>
    <row r="664" spans="1:5">
      <c r="A664"/>
      <c r="D664" s="9"/>
      <c r="E664" s="9"/>
    </row>
    <row r="665" spans="1:5">
      <c r="A665"/>
      <c r="D665" s="9"/>
      <c r="E665" s="9"/>
    </row>
    <row r="666" spans="1:5">
      <c r="A666"/>
      <c r="D666" s="9"/>
      <c r="E666" s="9"/>
    </row>
    <row r="667" spans="1:5">
      <c r="A667"/>
      <c r="D667" s="9"/>
      <c r="E667" s="9"/>
    </row>
    <row r="668" spans="1:5">
      <c r="A668"/>
      <c r="D668" s="9"/>
      <c r="E668" s="9"/>
    </row>
    <row r="669" spans="1:5">
      <c r="A669"/>
      <c r="D669" s="9"/>
      <c r="E669" s="9"/>
    </row>
    <row r="670" spans="1:5">
      <c r="A670"/>
      <c r="D670" s="9"/>
      <c r="E670" s="9"/>
    </row>
    <row r="671" spans="1:5">
      <c r="A671"/>
      <c r="D671" s="9"/>
      <c r="E671" s="9"/>
    </row>
    <row r="672" spans="1:5">
      <c r="A672"/>
      <c r="D672" s="9"/>
      <c r="E672" s="9"/>
    </row>
    <row r="673" spans="1:5">
      <c r="A673"/>
      <c r="D673" s="9"/>
      <c r="E673" s="9"/>
    </row>
    <row r="674" spans="1:5">
      <c r="A674"/>
      <c r="D674" s="9"/>
      <c r="E674" s="9"/>
    </row>
    <row r="675" spans="1:5">
      <c r="A675"/>
      <c r="D675" s="9"/>
      <c r="E675" s="9"/>
    </row>
    <row r="676" spans="1:5">
      <c r="A676"/>
      <c r="D676" s="9"/>
      <c r="E676" s="9"/>
    </row>
    <row r="677" spans="1:5">
      <c r="A677"/>
      <c r="D677" s="9"/>
      <c r="E677" s="9"/>
    </row>
    <row r="678" spans="1:5">
      <c r="A678"/>
      <c r="D678" s="9"/>
      <c r="E678" s="9"/>
    </row>
    <row r="679" spans="1:5">
      <c r="A679"/>
      <c r="D679" s="9"/>
      <c r="E679" s="9"/>
    </row>
    <row r="680" spans="1:5">
      <c r="A680"/>
      <c r="D680" s="9"/>
      <c r="E680" s="9"/>
    </row>
    <row r="681" spans="1:5">
      <c r="A681"/>
      <c r="D681" s="9"/>
      <c r="E681" s="9"/>
    </row>
    <row r="682" spans="1:5">
      <c r="A682"/>
      <c r="D682" s="9"/>
      <c r="E682" s="9"/>
    </row>
    <row r="683" spans="1:5">
      <c r="A683"/>
      <c r="D683" s="9"/>
      <c r="E683" s="9"/>
    </row>
    <row r="684" spans="1:5">
      <c r="A684"/>
      <c r="D684" s="9"/>
      <c r="E684" s="9"/>
    </row>
    <row r="685" spans="1:5">
      <c r="A685"/>
      <c r="D685" s="9"/>
      <c r="E685" s="9"/>
    </row>
    <row r="686" spans="1:5">
      <c r="A686"/>
      <c r="D686" s="9"/>
      <c r="E686" s="9"/>
    </row>
    <row r="687" spans="1:5">
      <c r="A687"/>
      <c r="D687" s="9"/>
      <c r="E687" s="9"/>
    </row>
    <row r="688" spans="1:5">
      <c r="A688"/>
      <c r="D688" s="9"/>
      <c r="E688" s="9"/>
    </row>
    <row r="689" spans="1:5">
      <c r="A689"/>
      <c r="D689" s="9"/>
      <c r="E689" s="9"/>
    </row>
    <row r="690" spans="1:5">
      <c r="A690"/>
      <c r="D690" s="9"/>
      <c r="E690" s="9"/>
    </row>
    <row r="691" spans="1:5">
      <c r="A691"/>
      <c r="D691" s="9"/>
      <c r="E691" s="9"/>
    </row>
    <row r="692" spans="1:5">
      <c r="A692"/>
      <c r="D692" s="9"/>
      <c r="E692" s="9"/>
    </row>
    <row r="693" spans="1:5">
      <c r="A693"/>
      <c r="D693" s="9"/>
      <c r="E693" s="9"/>
    </row>
    <row r="694" spans="1:5">
      <c r="A694"/>
      <c r="D694" s="9"/>
      <c r="E694" s="9"/>
    </row>
    <row r="695" spans="1:5">
      <c r="A695"/>
      <c r="D695" s="9"/>
      <c r="E695" s="9"/>
    </row>
    <row r="696" spans="1:5">
      <c r="A696"/>
      <c r="D696" s="9"/>
      <c r="E696" s="9"/>
    </row>
    <row r="697" spans="1:5">
      <c r="A697"/>
      <c r="D697" s="9"/>
      <c r="E697" s="9"/>
    </row>
    <row r="698" spans="1:5">
      <c r="A698"/>
      <c r="D698" s="9"/>
      <c r="E698" s="9"/>
    </row>
    <row r="699" spans="1:5">
      <c r="A699"/>
      <c r="D699" s="9"/>
      <c r="E699" s="9"/>
    </row>
    <row r="700" spans="1:5">
      <c r="A700"/>
      <c r="D700" s="9"/>
      <c r="E700" s="9"/>
    </row>
    <row r="701" spans="1:5">
      <c r="A701"/>
      <c r="D701" s="9"/>
      <c r="E701" s="9"/>
    </row>
    <row r="702" spans="1:5">
      <c r="A702"/>
      <c r="D702" s="9"/>
      <c r="E702" s="9"/>
    </row>
    <row r="703" spans="1:5">
      <c r="A703"/>
      <c r="D703" s="9"/>
      <c r="E703" s="9"/>
    </row>
    <row r="704" spans="1:5">
      <c r="A704"/>
      <c r="D704" s="9"/>
      <c r="E704" s="9"/>
    </row>
    <row r="705" spans="1:5">
      <c r="A705"/>
      <c r="D705" s="9"/>
      <c r="E705" s="9"/>
    </row>
    <row r="706" spans="1:5">
      <c r="A706"/>
      <c r="D706" s="9"/>
      <c r="E706" s="9"/>
    </row>
    <row r="707" spans="1:5">
      <c r="A707"/>
      <c r="D707" s="9"/>
      <c r="E707" s="9"/>
    </row>
    <row r="708" spans="1:5">
      <c r="A708"/>
      <c r="D708" s="9"/>
      <c r="E708" s="9"/>
    </row>
    <row r="709" spans="1:5">
      <c r="A709"/>
      <c r="D709" s="9"/>
      <c r="E709" s="9"/>
    </row>
    <row r="710" spans="1:5">
      <c r="A710"/>
      <c r="D710" s="9"/>
      <c r="E710" s="9"/>
    </row>
    <row r="711" spans="1:5">
      <c r="A711"/>
      <c r="D711" s="9"/>
      <c r="E711" s="9"/>
    </row>
    <row r="712" spans="1:5">
      <c r="A712"/>
      <c r="D712" s="9"/>
      <c r="E712" s="9"/>
    </row>
    <row r="713" spans="1:5">
      <c r="A713"/>
      <c r="D713" s="9"/>
      <c r="E713" s="9"/>
    </row>
    <row r="714" spans="1:5">
      <c r="A714"/>
      <c r="D714" s="9"/>
      <c r="E714" s="9"/>
    </row>
    <row r="715" spans="1:5">
      <c r="A715"/>
      <c r="D715" s="9"/>
      <c r="E715" s="9"/>
    </row>
    <row r="716" spans="1:5">
      <c r="A716"/>
      <c r="D716" s="9"/>
      <c r="E716" s="9"/>
    </row>
    <row r="717" spans="1:5">
      <c r="A717"/>
      <c r="D717" s="9"/>
      <c r="E717" s="9"/>
    </row>
    <row r="718" spans="1:5">
      <c r="A718"/>
      <c r="D718" s="9"/>
      <c r="E718" s="9"/>
    </row>
    <row r="719" spans="1:5">
      <c r="A719"/>
      <c r="D719" s="9"/>
      <c r="E719" s="9"/>
    </row>
    <row r="720" spans="1:5">
      <c r="A720"/>
      <c r="D720" s="9"/>
      <c r="E720" s="9"/>
    </row>
    <row r="721" spans="1:5">
      <c r="A721"/>
      <c r="D721" s="9"/>
      <c r="E721" s="9"/>
    </row>
    <row r="722" spans="1:5">
      <c r="A722"/>
      <c r="D722" s="9"/>
      <c r="E722" s="9"/>
    </row>
    <row r="723" spans="1:5">
      <c r="A723"/>
      <c r="D723" s="9"/>
      <c r="E723" s="9"/>
    </row>
    <row r="724" spans="1:5">
      <c r="A724"/>
      <c r="D724" s="9"/>
      <c r="E724" s="9"/>
    </row>
    <row r="725" spans="1:5">
      <c r="A725"/>
      <c r="D725" s="9"/>
      <c r="E725" s="9"/>
    </row>
    <row r="726" spans="1:5">
      <c r="A726"/>
      <c r="D726" s="9"/>
      <c r="E726" s="9"/>
    </row>
    <row r="727" spans="1:5">
      <c r="A727"/>
      <c r="D727" s="9"/>
      <c r="E727" s="9"/>
    </row>
    <row r="728" spans="1:5">
      <c r="A728"/>
      <c r="D728" s="9"/>
      <c r="E728" s="9"/>
    </row>
    <row r="729" spans="1:5">
      <c r="A729"/>
      <c r="D729" s="9"/>
      <c r="E729" s="9"/>
    </row>
    <row r="730" spans="1:5">
      <c r="A730"/>
      <c r="D730" s="9"/>
      <c r="E730" s="9"/>
    </row>
    <row r="731" spans="1:5">
      <c r="A731"/>
      <c r="D731" s="9"/>
      <c r="E731" s="9"/>
    </row>
    <row r="732" spans="1:5">
      <c r="A732"/>
      <c r="D732" s="9"/>
      <c r="E732" s="9"/>
    </row>
    <row r="733" spans="1:5">
      <c r="A733"/>
      <c r="D733" s="9"/>
      <c r="E733" s="9"/>
    </row>
    <row r="734" spans="1:5">
      <c r="A734"/>
      <c r="D734" s="9"/>
      <c r="E734" s="9"/>
    </row>
    <row r="735" spans="1:5">
      <c r="A735"/>
      <c r="D735" s="9"/>
      <c r="E735" s="9"/>
    </row>
    <row r="736" spans="1:5">
      <c r="A736"/>
      <c r="D736" s="9"/>
      <c r="E736" s="9"/>
    </row>
    <row r="737" spans="1:5">
      <c r="A737"/>
      <c r="D737" s="9"/>
      <c r="E737" s="9"/>
    </row>
    <row r="738" spans="1:5">
      <c r="A738"/>
      <c r="D738" s="9"/>
      <c r="E738" s="9"/>
    </row>
    <row r="739" spans="1:5">
      <c r="A739"/>
      <c r="D739" s="9"/>
      <c r="E739" s="9"/>
    </row>
    <row r="740" spans="1:5">
      <c r="A740"/>
      <c r="D740" s="9"/>
      <c r="E740" s="9"/>
    </row>
    <row r="741" spans="1:5">
      <c r="A741"/>
      <c r="D741" s="9"/>
      <c r="E741" s="9"/>
    </row>
    <row r="742" spans="1:5">
      <c r="A742"/>
      <c r="D742" s="9"/>
      <c r="E742" s="9"/>
    </row>
    <row r="743" spans="1:5">
      <c r="A743"/>
      <c r="D743" s="9"/>
      <c r="E743" s="9"/>
    </row>
    <row r="744" spans="1:5">
      <c r="A744"/>
      <c r="D744" s="9"/>
      <c r="E744" s="9"/>
    </row>
    <row r="745" spans="1:5">
      <c r="A745"/>
      <c r="D745" s="9"/>
      <c r="E745" s="9"/>
    </row>
    <row r="746" spans="1:5">
      <c r="A746"/>
      <c r="D746" s="9"/>
      <c r="E746" s="9"/>
    </row>
    <row r="747" spans="1:5">
      <c r="A747"/>
      <c r="D747" s="9"/>
      <c r="E747" s="9"/>
    </row>
    <row r="748" spans="1:5">
      <c r="A748"/>
      <c r="D748" s="9"/>
      <c r="E748" s="9"/>
    </row>
    <row r="749" spans="1:5">
      <c r="A749"/>
      <c r="D749" s="9"/>
      <c r="E749" s="9"/>
    </row>
    <row r="750" spans="1:5">
      <c r="A750"/>
      <c r="D750" s="9"/>
      <c r="E750" s="9"/>
    </row>
    <row r="751" spans="1:5">
      <c r="A751"/>
      <c r="D751" s="9"/>
      <c r="E751" s="9"/>
    </row>
    <row r="752" spans="1:5">
      <c r="A752"/>
      <c r="D752" s="9"/>
      <c r="E752" s="9"/>
    </row>
    <row r="753" spans="1:5">
      <c r="A753"/>
      <c r="D753" s="9"/>
      <c r="E753" s="9"/>
    </row>
    <row r="754" spans="1:5">
      <c r="A754"/>
      <c r="D754" s="9"/>
      <c r="E754" s="9"/>
    </row>
    <row r="755" spans="1:5">
      <c r="A755"/>
      <c r="D755" s="9"/>
      <c r="E755" s="9"/>
    </row>
    <row r="756" spans="1:5">
      <c r="A756"/>
      <c r="D756" s="9"/>
      <c r="E756" s="9"/>
    </row>
    <row r="757" spans="1:5">
      <c r="A757"/>
      <c r="D757" s="9"/>
      <c r="E757" s="9"/>
    </row>
    <row r="758" spans="1:5">
      <c r="A758"/>
      <c r="D758" s="9"/>
      <c r="E758" s="9"/>
    </row>
    <row r="759" spans="1:5">
      <c r="A759"/>
      <c r="D759" s="9"/>
      <c r="E759" s="9"/>
    </row>
    <row r="760" spans="1:5">
      <c r="A760"/>
      <c r="D760" s="9"/>
      <c r="E760" s="9"/>
    </row>
    <row r="761" spans="1:5">
      <c r="A761"/>
      <c r="D761" s="9"/>
      <c r="E761" s="9"/>
    </row>
    <row r="762" spans="1:5">
      <c r="A762"/>
      <c r="D762" s="9"/>
      <c r="E762" s="9"/>
    </row>
    <row r="763" spans="1:5">
      <c r="A763"/>
      <c r="D763" s="9"/>
      <c r="E763" s="9"/>
    </row>
    <row r="764" spans="1:5">
      <c r="A764"/>
      <c r="D764" s="9"/>
      <c r="E764" s="9"/>
    </row>
    <row r="765" spans="1:5">
      <c r="A765"/>
      <c r="D765" s="9"/>
      <c r="E765" s="9"/>
    </row>
    <row r="766" spans="1:5">
      <c r="A766"/>
      <c r="D766" s="9"/>
      <c r="E766" s="9"/>
    </row>
    <row r="767" spans="1:5">
      <c r="A767"/>
      <c r="D767" s="9"/>
      <c r="E767" s="9"/>
    </row>
    <row r="768" spans="1:5">
      <c r="A768"/>
      <c r="D768" s="9"/>
      <c r="E768" s="9"/>
    </row>
    <row r="769" spans="1:5">
      <c r="A769"/>
      <c r="D769" s="9"/>
      <c r="E769" s="9"/>
    </row>
    <row r="770" spans="1:5">
      <c r="A770"/>
      <c r="D770" s="9"/>
      <c r="E770" s="9"/>
    </row>
    <row r="771" spans="1:5">
      <c r="A771"/>
      <c r="D771" s="9"/>
      <c r="E771" s="9"/>
    </row>
    <row r="772" spans="1:5">
      <c r="A772"/>
      <c r="D772" s="9"/>
      <c r="E772" s="9"/>
    </row>
    <row r="773" spans="1:5">
      <c r="A773"/>
      <c r="D773" s="9"/>
      <c r="E773" s="9"/>
    </row>
    <row r="774" spans="1:5">
      <c r="A774"/>
      <c r="D774" s="9"/>
      <c r="E774" s="9"/>
    </row>
    <row r="775" spans="1:5">
      <c r="A775"/>
      <c r="D775" s="9"/>
      <c r="E775" s="9"/>
    </row>
    <row r="776" spans="1:5">
      <c r="A776"/>
      <c r="D776" s="9"/>
      <c r="E776" s="9"/>
    </row>
    <row r="777" spans="1:5">
      <c r="A777"/>
      <c r="D777" s="9"/>
      <c r="E777" s="9"/>
    </row>
    <row r="778" spans="1:5">
      <c r="A778"/>
      <c r="D778" s="9"/>
      <c r="E778" s="9"/>
    </row>
    <row r="779" spans="1:5">
      <c r="A779"/>
      <c r="D779" s="9"/>
      <c r="E779" s="9"/>
    </row>
    <row r="780" spans="1:5">
      <c r="A780"/>
      <c r="D780" s="9"/>
      <c r="E780" s="9"/>
    </row>
    <row r="781" spans="1:5">
      <c r="A781"/>
      <c r="D781" s="9"/>
      <c r="E781" s="9"/>
    </row>
    <row r="782" spans="1:5">
      <c r="A782"/>
      <c r="D782" s="9"/>
      <c r="E782" s="9"/>
    </row>
    <row r="783" spans="1:5">
      <c r="A783"/>
      <c r="D783" s="9"/>
      <c r="E783" s="9"/>
    </row>
    <row r="784" spans="1:5">
      <c r="A784"/>
      <c r="D784" s="9"/>
      <c r="E784" s="9"/>
    </row>
    <row r="785" spans="1:5">
      <c r="A785"/>
      <c r="D785" s="9"/>
      <c r="E785" s="9"/>
    </row>
    <row r="786" spans="1:5">
      <c r="A786"/>
      <c r="D786" s="9"/>
      <c r="E786" s="9"/>
    </row>
    <row r="787" spans="1:5">
      <c r="A787"/>
      <c r="D787" s="9"/>
      <c r="E787" s="9"/>
    </row>
    <row r="788" spans="1:5">
      <c r="A788"/>
      <c r="D788" s="9"/>
      <c r="E788" s="9"/>
    </row>
    <row r="789" spans="1:5">
      <c r="A789"/>
      <c r="D789" s="9"/>
      <c r="E789" s="9"/>
    </row>
    <row r="790" spans="1:5">
      <c r="A790"/>
      <c r="D790" s="9"/>
      <c r="E790" s="9"/>
    </row>
    <row r="791" spans="1:5">
      <c r="A791"/>
      <c r="D791" s="9"/>
      <c r="E791" s="9"/>
    </row>
    <row r="792" spans="1:5">
      <c r="A792"/>
      <c r="D792" s="9"/>
      <c r="E792" s="9"/>
    </row>
    <row r="793" spans="1:5">
      <c r="A793"/>
      <c r="D793" s="9"/>
      <c r="E793" s="9"/>
    </row>
    <row r="794" spans="1:5">
      <c r="A794"/>
      <c r="D794" s="9"/>
      <c r="E794" s="9"/>
    </row>
    <row r="795" spans="1:5">
      <c r="A795"/>
      <c r="D795" s="9"/>
      <c r="E795" s="9"/>
    </row>
    <row r="796" spans="1:5">
      <c r="A796"/>
      <c r="D796" s="9"/>
      <c r="E796" s="9"/>
    </row>
    <row r="797" spans="1:5">
      <c r="A797"/>
      <c r="D797" s="9"/>
      <c r="E797" s="9"/>
    </row>
    <row r="798" spans="1:5">
      <c r="A798"/>
      <c r="D798" s="9"/>
      <c r="E798" s="9"/>
    </row>
    <row r="799" spans="1:5">
      <c r="A799"/>
      <c r="D799" s="9"/>
      <c r="E799" s="9"/>
    </row>
    <row r="800" spans="1:5">
      <c r="A800"/>
      <c r="D800" s="9"/>
      <c r="E800" s="9"/>
    </row>
    <row r="801" spans="1:5">
      <c r="A801"/>
      <c r="D801" s="9"/>
      <c r="E801" s="9"/>
    </row>
    <row r="802" spans="1:5">
      <c r="A802"/>
      <c r="D802" s="9"/>
      <c r="E802" s="9"/>
    </row>
    <row r="803" spans="1:5">
      <c r="A803"/>
      <c r="D803" s="9"/>
      <c r="E803" s="9"/>
    </row>
    <row r="804" spans="1:5">
      <c r="A804"/>
      <c r="D804" s="9"/>
      <c r="E804" s="9"/>
    </row>
    <row r="805" spans="1:5">
      <c r="A805"/>
      <c r="D805" s="9"/>
      <c r="E805" s="9"/>
    </row>
    <row r="806" spans="1:5">
      <c r="A806"/>
      <c r="D806" s="9"/>
      <c r="E806" s="9"/>
    </row>
    <row r="807" spans="1:5">
      <c r="A807"/>
      <c r="D807" s="9"/>
      <c r="E807" s="9"/>
    </row>
    <row r="808" spans="1:5">
      <c r="A808"/>
      <c r="D808" s="9"/>
      <c r="E808" s="9"/>
    </row>
    <row r="809" spans="1:5">
      <c r="A809"/>
      <c r="D809" s="9"/>
      <c r="E809" s="9"/>
    </row>
    <row r="810" spans="1:5">
      <c r="A810"/>
      <c r="D810" s="9"/>
      <c r="E810" s="9"/>
    </row>
    <row r="811" spans="1:5">
      <c r="A811"/>
      <c r="D811" s="9"/>
      <c r="E811" s="9"/>
    </row>
    <row r="812" spans="1:5">
      <c r="A812"/>
      <c r="D812" s="9"/>
      <c r="E812" s="9"/>
    </row>
    <row r="813" spans="1:5">
      <c r="A813"/>
      <c r="D813" s="9"/>
      <c r="E813" s="9"/>
    </row>
    <row r="814" spans="1:5">
      <c r="A814"/>
      <c r="D814" s="9"/>
      <c r="E814" s="9"/>
    </row>
    <row r="815" spans="1:5">
      <c r="A815"/>
      <c r="D815" s="9"/>
      <c r="E815" s="9"/>
    </row>
    <row r="816" spans="1:5">
      <c r="A816"/>
      <c r="D816" s="9"/>
      <c r="E816" s="9"/>
    </row>
    <row r="817" spans="1:5">
      <c r="A817"/>
      <c r="D817" s="9"/>
      <c r="E817" s="9"/>
    </row>
    <row r="818" spans="1:5">
      <c r="A818"/>
      <c r="D818" s="9"/>
      <c r="E818" s="9"/>
    </row>
    <row r="819" spans="1:5">
      <c r="A819"/>
      <c r="D819" s="9"/>
      <c r="E819" s="9"/>
    </row>
    <row r="820" spans="1:5">
      <c r="A820"/>
      <c r="D820" s="9"/>
      <c r="E820" s="9"/>
    </row>
    <row r="821" spans="1:5">
      <c r="A821"/>
      <c r="D821" s="9"/>
      <c r="E821" s="9"/>
    </row>
    <row r="822" spans="1:5">
      <c r="A822"/>
      <c r="D822" s="9"/>
      <c r="E822" s="9"/>
    </row>
    <row r="823" spans="1:5">
      <c r="A823"/>
      <c r="D823" s="9"/>
      <c r="E823" s="9"/>
    </row>
    <row r="824" spans="1:5">
      <c r="A824"/>
      <c r="D824" s="9"/>
      <c r="E824" s="9"/>
    </row>
    <row r="825" spans="1:5">
      <c r="A825"/>
      <c r="D825" s="9"/>
      <c r="E825" s="9"/>
    </row>
    <row r="826" spans="1:5">
      <c r="A826"/>
      <c r="D826" s="9"/>
      <c r="E826" s="9"/>
    </row>
    <row r="827" spans="1:5">
      <c r="A827"/>
      <c r="D827" s="9"/>
      <c r="E827" s="9"/>
    </row>
    <row r="828" spans="1:5">
      <c r="A828"/>
      <c r="D828" s="9"/>
      <c r="E828" s="9"/>
    </row>
    <row r="829" spans="1:5">
      <c r="A829"/>
      <c r="D829" s="9"/>
      <c r="E829" s="9"/>
    </row>
    <row r="830" spans="1:5">
      <c r="A830"/>
      <c r="D830" s="9"/>
      <c r="E830" s="9"/>
    </row>
    <row r="831" spans="1:5">
      <c r="A831"/>
      <c r="D831" s="9"/>
      <c r="E831" s="9"/>
    </row>
    <row r="832" spans="1:5">
      <c r="A832"/>
      <c r="D832" s="9"/>
      <c r="E832" s="9"/>
    </row>
    <row r="833" spans="1:5">
      <c r="A833"/>
      <c r="D833" s="9"/>
      <c r="E833" s="9"/>
    </row>
    <row r="834" spans="1:5">
      <c r="A834"/>
      <c r="D834" s="9"/>
      <c r="E834" s="9"/>
    </row>
    <row r="835" spans="1:5">
      <c r="A835"/>
      <c r="D835" s="9"/>
      <c r="E835" s="9"/>
    </row>
    <row r="836" spans="1:5">
      <c r="A836"/>
      <c r="D836" s="9"/>
      <c r="E836" s="9"/>
    </row>
    <row r="837" spans="1:5">
      <c r="A837"/>
      <c r="D837" s="9"/>
      <c r="E837" s="9"/>
    </row>
    <row r="838" spans="1:5">
      <c r="A838"/>
      <c r="D838" s="9"/>
      <c r="E838" s="9"/>
    </row>
    <row r="839" spans="1:5">
      <c r="A839"/>
      <c r="D839" s="9"/>
      <c r="E839" s="9"/>
    </row>
    <row r="840" spans="1:5">
      <c r="A840"/>
      <c r="D840" s="9"/>
      <c r="E840" s="9"/>
    </row>
    <row r="841" spans="1:5">
      <c r="A841"/>
      <c r="D841" s="9"/>
      <c r="E841" s="9"/>
    </row>
    <row r="842" spans="1:5">
      <c r="A842"/>
      <c r="D842" s="9"/>
      <c r="E842" s="9"/>
    </row>
    <row r="843" spans="1:5">
      <c r="A843"/>
      <c r="D843" s="9"/>
      <c r="E843" s="9"/>
    </row>
    <row r="844" spans="1:5">
      <c r="A844"/>
      <c r="D844" s="9"/>
      <c r="E844" s="9"/>
    </row>
    <row r="845" spans="1:5">
      <c r="A845"/>
      <c r="D845" s="9"/>
      <c r="E845" s="9"/>
    </row>
    <row r="846" spans="1:5">
      <c r="A846"/>
      <c r="D846" s="9"/>
      <c r="E846" s="9"/>
    </row>
    <row r="847" spans="1:5">
      <c r="A847"/>
      <c r="D847" s="9"/>
      <c r="E847" s="9"/>
    </row>
    <row r="848" spans="1:5">
      <c r="A848"/>
      <c r="D848" s="9"/>
      <c r="E848" s="9"/>
    </row>
    <row r="849" spans="1:5">
      <c r="A849"/>
      <c r="D849" s="9"/>
      <c r="E849" s="9"/>
    </row>
    <row r="850" spans="1:5">
      <c r="A850"/>
      <c r="D850" s="9"/>
      <c r="E850" s="9"/>
    </row>
    <row r="851" spans="1:5">
      <c r="A851"/>
      <c r="D851" s="9"/>
      <c r="E851" s="9"/>
    </row>
    <row r="852" spans="1:5">
      <c r="A852"/>
      <c r="D852" s="9"/>
      <c r="E852" s="9"/>
    </row>
    <row r="853" spans="1:5">
      <c r="A853"/>
      <c r="D853" s="9"/>
      <c r="E853" s="9"/>
    </row>
    <row r="854" spans="1:5">
      <c r="A854"/>
      <c r="D854" s="9"/>
      <c r="E854" s="9"/>
    </row>
    <row r="855" spans="1:5">
      <c r="A855"/>
      <c r="D855" s="9"/>
      <c r="E855" s="9"/>
    </row>
    <row r="856" spans="1:5">
      <c r="A856"/>
      <c r="D856" s="9"/>
      <c r="E856" s="9"/>
    </row>
    <row r="857" spans="1:5">
      <c r="A857"/>
      <c r="D857" s="9"/>
      <c r="E857" s="9"/>
    </row>
    <row r="858" spans="1:5">
      <c r="A858"/>
      <c r="D858" s="9"/>
      <c r="E858" s="9"/>
    </row>
    <row r="859" spans="1:5">
      <c r="A859"/>
      <c r="D859" s="9"/>
      <c r="E859" s="9"/>
    </row>
    <row r="860" spans="1:5">
      <c r="A860"/>
      <c r="D860" s="9"/>
      <c r="E860" s="9"/>
    </row>
    <row r="861" spans="1:5">
      <c r="A861"/>
      <c r="D861" s="9"/>
      <c r="E861" s="9"/>
    </row>
    <row r="862" spans="1:5">
      <c r="A862"/>
      <c r="D862" s="9"/>
      <c r="E862" s="9"/>
    </row>
    <row r="863" spans="1:5">
      <c r="A863"/>
      <c r="D863" s="9"/>
      <c r="E863" s="9"/>
    </row>
    <row r="864" spans="1:5">
      <c r="A864"/>
      <c r="D864" s="9"/>
      <c r="E864" s="9"/>
    </row>
    <row r="865" spans="1:5">
      <c r="A865"/>
      <c r="D865" s="9"/>
      <c r="E865" s="9"/>
    </row>
    <row r="866" spans="1:5">
      <c r="A866"/>
      <c r="D866" s="9"/>
      <c r="E866" s="9"/>
    </row>
    <row r="867" spans="1:5">
      <c r="A867"/>
      <c r="D867" s="9"/>
      <c r="E867" s="9"/>
    </row>
    <row r="868" spans="1:5">
      <c r="A868"/>
      <c r="D868" s="9"/>
      <c r="E868" s="9"/>
    </row>
    <row r="869" spans="1:5">
      <c r="A869"/>
      <c r="D869" s="9"/>
      <c r="E869" s="9"/>
    </row>
    <row r="870" spans="1:5">
      <c r="A870"/>
      <c r="D870" s="9"/>
      <c r="E870" s="9"/>
    </row>
    <row r="871" spans="1:5">
      <c r="A871"/>
      <c r="D871" s="9"/>
      <c r="E871" s="9"/>
    </row>
    <row r="872" spans="1:5">
      <c r="A872"/>
      <c r="D872" s="9"/>
      <c r="E872" s="9"/>
    </row>
    <row r="873" spans="1:5">
      <c r="A873"/>
      <c r="D873" s="9"/>
      <c r="E873" s="9"/>
    </row>
    <row r="874" spans="1:5">
      <c r="A874"/>
      <c r="D874" s="9"/>
      <c r="E874" s="9"/>
    </row>
    <row r="875" spans="1:5">
      <c r="A875"/>
      <c r="D875" s="9"/>
      <c r="E875" s="9"/>
    </row>
    <row r="876" spans="1:5">
      <c r="A876"/>
      <c r="D876" s="9"/>
      <c r="E876" s="9"/>
    </row>
    <row r="877" spans="1:5">
      <c r="A877"/>
      <c r="D877" s="9"/>
      <c r="E877" s="9"/>
    </row>
    <row r="878" spans="1:5">
      <c r="A878"/>
      <c r="D878" s="9"/>
      <c r="E878" s="9"/>
    </row>
    <row r="879" spans="1:5">
      <c r="A879"/>
      <c r="D879" s="9"/>
      <c r="E879" s="9"/>
    </row>
    <row r="880" spans="1:5">
      <c r="A880"/>
      <c r="D880" s="9"/>
      <c r="E880" s="9"/>
    </row>
    <row r="881" spans="1:5">
      <c r="A881"/>
      <c r="D881" s="9"/>
      <c r="E881" s="9"/>
    </row>
    <row r="882" spans="1:5">
      <c r="A882"/>
      <c r="D882" s="9"/>
      <c r="E882" s="9"/>
    </row>
    <row r="883" spans="1:5">
      <c r="A883"/>
      <c r="D883" s="9"/>
      <c r="E883" s="9"/>
    </row>
    <row r="884" spans="1:5">
      <c r="A884"/>
      <c r="D884" s="9"/>
      <c r="E884" s="9"/>
    </row>
    <row r="885" spans="1:5">
      <c r="A885"/>
      <c r="D885" s="9"/>
      <c r="E885" s="9"/>
    </row>
    <row r="886" spans="1:5">
      <c r="A886"/>
      <c r="D886" s="9"/>
      <c r="E886" s="9"/>
    </row>
    <row r="887" spans="1:5">
      <c r="A887"/>
      <c r="D887" s="9"/>
      <c r="E887" s="9"/>
    </row>
    <row r="888" spans="1:5">
      <c r="A888"/>
      <c r="D888" s="9"/>
      <c r="E888" s="9"/>
    </row>
    <row r="889" spans="1:5">
      <c r="A889"/>
      <c r="D889" s="9"/>
      <c r="E889" s="9"/>
    </row>
    <row r="890" spans="1:5">
      <c r="A890"/>
      <c r="D890" s="9"/>
      <c r="E890" s="9"/>
    </row>
    <row r="891" spans="1:5">
      <c r="A891"/>
      <c r="D891" s="9"/>
      <c r="E891" s="9"/>
    </row>
    <row r="892" spans="1:5">
      <c r="A892"/>
      <c r="D892" s="9"/>
      <c r="E892" s="9"/>
    </row>
    <row r="893" spans="1:5">
      <c r="A893"/>
      <c r="D893" s="9"/>
      <c r="E893" s="9"/>
    </row>
    <row r="894" spans="1:5">
      <c r="A894"/>
      <c r="D894" s="9"/>
      <c r="E894" s="9"/>
    </row>
    <row r="895" spans="1:5">
      <c r="A895"/>
      <c r="D895" s="9"/>
      <c r="E895" s="9"/>
    </row>
    <row r="896" spans="1:5">
      <c r="A896"/>
      <c r="D896" s="9"/>
      <c r="E896" s="9"/>
    </row>
    <row r="897" spans="1:5">
      <c r="A897"/>
      <c r="D897" s="9"/>
      <c r="E897" s="9"/>
    </row>
    <row r="898" spans="1:5">
      <c r="A898"/>
      <c r="D898" s="9"/>
      <c r="E898" s="9"/>
    </row>
    <row r="899" spans="1:5">
      <c r="A899"/>
      <c r="D899" s="9"/>
      <c r="E899" s="9"/>
    </row>
    <row r="900" spans="1:5">
      <c r="A900"/>
      <c r="D900" s="9"/>
      <c r="E900" s="9"/>
    </row>
    <row r="901" spans="1:5">
      <c r="A901"/>
      <c r="D901" s="9"/>
      <c r="E901" s="9"/>
    </row>
    <row r="902" spans="1:5">
      <c r="A902"/>
      <c r="D902" s="9"/>
      <c r="E902" s="9"/>
    </row>
    <row r="903" spans="1:5">
      <c r="A903"/>
      <c r="D903" s="9"/>
      <c r="E903" s="9"/>
    </row>
    <row r="904" spans="1:5">
      <c r="A904"/>
      <c r="D904" s="9"/>
      <c r="E904" s="9"/>
    </row>
    <row r="905" spans="1:5">
      <c r="A905"/>
      <c r="D905" s="9"/>
      <c r="E905" s="9"/>
    </row>
    <row r="906" spans="1:5">
      <c r="A906"/>
      <c r="D906" s="9"/>
      <c r="E906" s="9"/>
    </row>
    <row r="907" spans="1:5">
      <c r="A907"/>
      <c r="D907" s="9"/>
      <c r="E907" s="9"/>
    </row>
    <row r="908" spans="1:5">
      <c r="A908"/>
      <c r="D908" s="9"/>
      <c r="E908" s="9"/>
    </row>
    <row r="909" spans="1:5">
      <c r="A909"/>
      <c r="D909" s="9"/>
      <c r="E909" s="9"/>
    </row>
    <row r="910" spans="1:5">
      <c r="A910"/>
      <c r="D910" s="9"/>
      <c r="E910" s="9"/>
    </row>
    <row r="911" spans="1:5">
      <c r="A911"/>
      <c r="D911" s="9"/>
      <c r="E911" s="9"/>
    </row>
    <row r="912" spans="1:5">
      <c r="A912"/>
      <c r="D912" s="9"/>
      <c r="E912" s="9"/>
    </row>
    <row r="913" spans="1:5">
      <c r="A913"/>
      <c r="D913" s="9"/>
      <c r="E913" s="9"/>
    </row>
    <row r="914" spans="1:5">
      <c r="A914"/>
      <c r="D914" s="9"/>
      <c r="E914" s="9"/>
    </row>
    <row r="915" spans="1:5">
      <c r="A915"/>
      <c r="D915" s="9"/>
      <c r="E915" s="9"/>
    </row>
    <row r="916" spans="1:5">
      <c r="A916"/>
      <c r="D916" s="9"/>
      <c r="E916" s="9"/>
    </row>
    <row r="917" spans="1:5">
      <c r="A917"/>
      <c r="D917" s="9"/>
      <c r="E917" s="9"/>
    </row>
    <row r="918" spans="1:5">
      <c r="A918"/>
      <c r="D918" s="9"/>
      <c r="E918" s="9"/>
    </row>
    <row r="919" spans="1:5">
      <c r="A919"/>
      <c r="D919" s="9"/>
      <c r="E919" s="9"/>
    </row>
    <row r="920" spans="1:5">
      <c r="A920"/>
      <c r="D920" s="9"/>
      <c r="E920" s="9"/>
    </row>
    <row r="921" spans="1:5">
      <c r="A921"/>
      <c r="D921" s="9"/>
      <c r="E921" s="9"/>
    </row>
    <row r="922" spans="1:5">
      <c r="A922"/>
      <c r="D922" s="9"/>
      <c r="E922" s="9"/>
    </row>
    <row r="923" spans="1:5">
      <c r="A923"/>
      <c r="D923" s="9"/>
      <c r="E923" s="9"/>
    </row>
    <row r="924" spans="1:5">
      <c r="A924"/>
      <c r="D924" s="9"/>
      <c r="E924" s="9"/>
    </row>
    <row r="925" spans="1:5">
      <c r="A925"/>
      <c r="D925" s="9"/>
      <c r="E925" s="9"/>
    </row>
    <row r="926" spans="1:5">
      <c r="A926"/>
      <c r="D926" s="9"/>
      <c r="E926" s="9"/>
    </row>
    <row r="927" spans="1:5">
      <c r="A927"/>
      <c r="D927" s="9"/>
      <c r="E927" s="9"/>
    </row>
    <row r="928" spans="1:5">
      <c r="A928"/>
      <c r="D928" s="9"/>
      <c r="E928" s="9"/>
    </row>
    <row r="929" spans="1:5">
      <c r="A929"/>
      <c r="D929" s="9"/>
      <c r="E929" s="9"/>
    </row>
    <row r="930" spans="1:5">
      <c r="A930"/>
      <c r="D930" s="9"/>
      <c r="E930" s="9"/>
    </row>
    <row r="931" spans="1:5">
      <c r="A931"/>
      <c r="D931" s="9"/>
      <c r="E931" s="9"/>
    </row>
    <row r="932" spans="1:5">
      <c r="A932"/>
      <c r="D932" s="9"/>
      <c r="E932" s="9"/>
    </row>
    <row r="933" spans="1:5">
      <c r="A933"/>
      <c r="D933" s="9"/>
      <c r="E933" s="9"/>
    </row>
    <row r="934" spans="1:5">
      <c r="A934"/>
      <c r="D934" s="9"/>
      <c r="E934" s="9"/>
    </row>
    <row r="935" spans="1:5">
      <c r="A935"/>
      <c r="D935" s="9"/>
      <c r="E935" s="9"/>
    </row>
    <row r="936" spans="1:5">
      <c r="A936"/>
      <c r="D936" s="9"/>
      <c r="E936" s="9"/>
    </row>
    <row r="937" spans="1:5">
      <c r="A937"/>
      <c r="D937" s="9"/>
      <c r="E937" s="9"/>
    </row>
    <row r="938" spans="1:5">
      <c r="A938"/>
      <c r="D938" s="9"/>
      <c r="E938" s="9"/>
    </row>
    <row r="939" spans="1:5">
      <c r="A939"/>
      <c r="D939" s="9"/>
      <c r="E939" s="9"/>
    </row>
    <row r="940" spans="1:5">
      <c r="A940"/>
      <c r="D940" s="9"/>
      <c r="E940" s="9"/>
    </row>
    <row r="941" spans="1:5">
      <c r="A941"/>
      <c r="D941" s="9"/>
      <c r="E941" s="9"/>
    </row>
    <row r="942" spans="1:5">
      <c r="A942"/>
      <c r="D942" s="9"/>
      <c r="E942" s="9"/>
    </row>
    <row r="943" spans="1:5">
      <c r="A943"/>
      <c r="D943" s="9"/>
      <c r="E943" s="9"/>
    </row>
    <row r="944" spans="1:5">
      <c r="A944"/>
      <c r="D944" s="9"/>
      <c r="E944" s="9"/>
    </row>
    <row r="945" spans="1:5">
      <c r="A945"/>
      <c r="D945" s="9"/>
      <c r="E945" s="9"/>
    </row>
    <row r="946" spans="1:5">
      <c r="A946"/>
      <c r="D946" s="9"/>
      <c r="E946" s="9"/>
    </row>
    <row r="947" spans="1:5">
      <c r="A947"/>
      <c r="D947" s="9"/>
      <c r="E947" s="9"/>
    </row>
    <row r="948" spans="1:5">
      <c r="A948"/>
      <c r="D948" s="9"/>
      <c r="E948" s="9"/>
    </row>
    <row r="949" spans="1:5">
      <c r="A949"/>
      <c r="D949" s="9"/>
      <c r="E949" s="9"/>
    </row>
    <row r="950" spans="1:5">
      <c r="A950"/>
      <c r="D950" s="9"/>
      <c r="E950" s="9"/>
    </row>
    <row r="951" spans="1:5">
      <c r="A951"/>
      <c r="D951" s="9"/>
      <c r="E951" s="9"/>
    </row>
    <row r="952" spans="1:5">
      <c r="A952"/>
      <c r="D952" s="9"/>
      <c r="E952" s="9"/>
    </row>
    <row r="953" spans="1:5">
      <c r="A953"/>
      <c r="D953" s="9"/>
      <c r="E953" s="9"/>
    </row>
    <row r="954" spans="1:5">
      <c r="A954"/>
      <c r="D954" s="9"/>
      <c r="E954" s="9"/>
    </row>
    <row r="955" spans="1:5">
      <c r="A955"/>
      <c r="D955" s="9"/>
      <c r="E955" s="9"/>
    </row>
    <row r="956" spans="1:5">
      <c r="A956"/>
      <c r="D956" s="9"/>
      <c r="E956" s="9"/>
    </row>
    <row r="957" spans="1:5">
      <c r="A957"/>
      <c r="D957" s="9"/>
      <c r="E957" s="9"/>
    </row>
    <row r="958" spans="1:5">
      <c r="A958"/>
      <c r="D958" s="9"/>
      <c r="E958" s="9"/>
    </row>
    <row r="959" spans="1:5">
      <c r="A959"/>
      <c r="D959" s="9"/>
      <c r="E959" s="9"/>
    </row>
    <row r="960" spans="1:5">
      <c r="A960"/>
      <c r="D960" s="9"/>
      <c r="E960" s="9"/>
    </row>
    <row r="961" spans="1:5">
      <c r="A961"/>
      <c r="D961" s="9"/>
      <c r="E961" s="9"/>
    </row>
    <row r="962" spans="1:5">
      <c r="A962"/>
      <c r="D962" s="9"/>
      <c r="E962" s="9"/>
    </row>
    <row r="963" spans="1:5">
      <c r="A963"/>
      <c r="D963" s="9"/>
      <c r="E963" s="9"/>
    </row>
    <row r="964" spans="1:5">
      <c r="A964"/>
      <c r="D964" s="9"/>
      <c r="E964" s="9"/>
    </row>
    <row r="965" spans="1:5">
      <c r="A965"/>
      <c r="D965" s="9"/>
      <c r="E965" s="9"/>
    </row>
    <row r="966" spans="1:5">
      <c r="A966"/>
      <c r="D966" s="9"/>
      <c r="E966" s="9"/>
    </row>
    <row r="967" spans="1:5">
      <c r="A967"/>
      <c r="D967" s="9"/>
      <c r="E967" s="9"/>
    </row>
    <row r="968" spans="1:5">
      <c r="A968"/>
      <c r="D968" s="9"/>
      <c r="E968" s="9"/>
    </row>
    <row r="969" spans="1:5">
      <c r="A969"/>
      <c r="D969" s="9"/>
      <c r="E969" s="9"/>
    </row>
    <row r="970" spans="1:5">
      <c r="A970"/>
      <c r="D970" s="9"/>
      <c r="E970" s="9"/>
    </row>
    <row r="971" spans="1:5">
      <c r="A971"/>
      <c r="D971" s="9"/>
      <c r="E971" s="9"/>
    </row>
    <row r="972" spans="1:5">
      <c r="A972"/>
      <c r="D972" s="9"/>
      <c r="E972" s="9"/>
    </row>
    <row r="973" spans="1:5">
      <c r="A973"/>
      <c r="D973" s="9"/>
      <c r="E973" s="9"/>
    </row>
    <row r="974" spans="1:5">
      <c r="A974"/>
      <c r="D974" s="9"/>
      <c r="E974" s="9"/>
    </row>
    <row r="975" spans="1:5">
      <c r="A975"/>
      <c r="D975" s="9"/>
      <c r="E975" s="9"/>
    </row>
    <row r="976" spans="1:5">
      <c r="A976"/>
      <c r="D976" s="9"/>
      <c r="E976" s="9"/>
    </row>
    <row r="977" spans="1:5">
      <c r="A977"/>
      <c r="D977" s="9"/>
      <c r="E977" s="9"/>
    </row>
    <row r="978" spans="1:5">
      <c r="A978"/>
      <c r="D978" s="9"/>
      <c r="E978" s="9"/>
    </row>
    <row r="979" spans="1:5">
      <c r="A979"/>
      <c r="D979" s="9"/>
      <c r="E979" s="9"/>
    </row>
    <row r="980" spans="1:5">
      <c r="A980"/>
      <c r="D980" s="9"/>
      <c r="E980" s="9"/>
    </row>
    <row r="981" spans="1:5">
      <c r="A981"/>
      <c r="D981" s="9"/>
      <c r="E981" s="9"/>
    </row>
    <row r="982" spans="1:5">
      <c r="A982"/>
      <c r="D982" s="9"/>
      <c r="E982" s="9"/>
    </row>
    <row r="983" spans="1:5">
      <c r="A983"/>
      <c r="D983" s="9"/>
      <c r="E983" s="9"/>
    </row>
    <row r="984" spans="1:5">
      <c r="A984"/>
      <c r="D984" s="9"/>
      <c r="E984" s="9"/>
    </row>
    <row r="985" spans="1:5">
      <c r="A985"/>
      <c r="D985" s="9"/>
      <c r="E985" s="9"/>
    </row>
    <row r="986" spans="1:5">
      <c r="A986"/>
      <c r="D986" s="9"/>
      <c r="E986" s="9"/>
    </row>
    <row r="987" spans="1:5">
      <c r="A987"/>
      <c r="D987" s="9"/>
      <c r="E987" s="9"/>
    </row>
    <row r="988" spans="1:5">
      <c r="A988"/>
      <c r="D988" s="9"/>
      <c r="E988" s="9"/>
    </row>
    <row r="989" spans="1:5">
      <c r="A989"/>
      <c r="D989" s="9"/>
      <c r="E989" s="9"/>
    </row>
    <row r="990" spans="1:5">
      <c r="A990"/>
      <c r="D990" s="9"/>
      <c r="E990" s="9"/>
    </row>
    <row r="991" spans="1:5">
      <c r="A991"/>
      <c r="D991" s="9"/>
      <c r="E991" s="9"/>
    </row>
    <row r="992" spans="1:5">
      <c r="A992"/>
      <c r="D992" s="9"/>
      <c r="E992" s="9"/>
    </row>
    <row r="993" spans="1:5">
      <c r="A993"/>
      <c r="D993" s="9"/>
      <c r="E993" s="9"/>
    </row>
    <row r="994" spans="1:5">
      <c r="A994"/>
      <c r="D994" s="9"/>
      <c r="E994" s="9"/>
    </row>
    <row r="995" spans="1:5">
      <c r="A995"/>
      <c r="D995" s="9"/>
      <c r="E995" s="9"/>
    </row>
    <row r="996" spans="1:5">
      <c r="A996"/>
      <c r="D996" s="9"/>
      <c r="E996" s="9"/>
    </row>
    <row r="997" spans="1:5">
      <c r="A997"/>
      <c r="D997" s="9"/>
      <c r="E997" s="9"/>
    </row>
    <row r="998" spans="1:5">
      <c r="A998"/>
      <c r="D998" s="9"/>
      <c r="E998" s="9"/>
    </row>
    <row r="999" spans="1:5">
      <c r="A999"/>
      <c r="D999" s="9"/>
      <c r="E999" s="9"/>
    </row>
    <row r="1000" spans="1:5">
      <c r="A1000"/>
      <c r="D1000" s="9"/>
      <c r="E1000" s="9"/>
    </row>
    <row r="1001" spans="1:5">
      <c r="A1001"/>
      <c r="D1001" s="9"/>
      <c r="E1001" s="9"/>
    </row>
    <row r="1002" spans="1:5">
      <c r="A1002"/>
      <c r="D1002" s="9"/>
      <c r="E1002" s="9"/>
    </row>
    <row r="1003" spans="1:5">
      <c r="A1003"/>
      <c r="D1003" s="9"/>
      <c r="E1003" s="9"/>
    </row>
    <row r="1004" spans="1:5">
      <c r="A1004"/>
      <c r="D1004" s="9"/>
      <c r="E1004" s="9"/>
    </row>
    <row r="1005" spans="1:5">
      <c r="A1005"/>
      <c r="D1005" s="9"/>
      <c r="E1005" s="9"/>
    </row>
    <row r="1006" spans="1:5">
      <c r="A1006"/>
      <c r="D1006" s="9"/>
      <c r="E1006" s="9"/>
    </row>
    <row r="1007" spans="1:5">
      <c r="A1007"/>
      <c r="D1007" s="9"/>
      <c r="E1007" s="9"/>
    </row>
    <row r="1008" spans="1:5">
      <c r="A1008"/>
      <c r="D1008" s="9"/>
      <c r="E1008" s="9"/>
    </row>
    <row r="1009" spans="1:5">
      <c r="A1009"/>
      <c r="D1009" s="9"/>
      <c r="E1009" s="9"/>
    </row>
    <row r="1010" spans="1:5">
      <c r="A1010"/>
      <c r="D1010" s="9"/>
      <c r="E1010" s="9"/>
    </row>
    <row r="1011" spans="1:5">
      <c r="A1011"/>
      <c r="D1011" s="9"/>
      <c r="E1011" s="9"/>
    </row>
    <row r="1012" spans="1:5">
      <c r="A1012"/>
      <c r="D1012" s="9"/>
      <c r="E1012" s="9"/>
    </row>
    <row r="1013" spans="1:5">
      <c r="A1013"/>
      <c r="D1013" s="9"/>
      <c r="E1013" s="9"/>
    </row>
    <row r="1014" spans="1:5">
      <c r="A1014"/>
      <c r="D1014" s="9"/>
      <c r="E1014" s="9"/>
    </row>
    <row r="1015" spans="1:5">
      <c r="A1015"/>
      <c r="D1015" s="9"/>
      <c r="E1015" s="9"/>
    </row>
    <row r="1016" spans="1:5">
      <c r="A1016"/>
      <c r="D1016" s="9"/>
      <c r="E1016" s="9"/>
    </row>
    <row r="1017" spans="1:5">
      <c r="A1017"/>
      <c r="D1017" s="9"/>
      <c r="E1017" s="9"/>
    </row>
    <row r="1018" spans="1:5">
      <c r="A1018"/>
      <c r="D1018" s="9"/>
      <c r="E1018" s="9"/>
    </row>
    <row r="1019" spans="1:5">
      <c r="A1019"/>
      <c r="D1019" s="9"/>
      <c r="E1019" s="9"/>
    </row>
    <row r="1020" spans="1:5">
      <c r="A1020"/>
      <c r="D1020" s="9"/>
      <c r="E1020" s="9"/>
    </row>
    <row r="1021" spans="1:5">
      <c r="A1021"/>
      <c r="D1021" s="9"/>
      <c r="E1021" s="9"/>
    </row>
    <row r="1022" spans="1:5">
      <c r="A1022"/>
      <c r="D1022" s="9"/>
      <c r="E1022" s="9"/>
    </row>
    <row r="1023" spans="1:5">
      <c r="A1023"/>
      <c r="D1023" s="9"/>
      <c r="E1023" s="9"/>
    </row>
    <row r="1024" spans="1:5">
      <c r="A1024"/>
      <c r="D1024" s="9"/>
      <c r="E1024" s="9"/>
    </row>
    <row r="1025" spans="1:5">
      <c r="A1025"/>
      <c r="D1025" s="9"/>
      <c r="E1025" s="9"/>
    </row>
    <row r="1026" spans="1:5">
      <c r="A1026"/>
      <c r="D1026" s="9"/>
      <c r="E1026" s="9"/>
    </row>
    <row r="1027" spans="1:5">
      <c r="A1027"/>
      <c r="D1027" s="9"/>
      <c r="E1027" s="9"/>
    </row>
    <row r="1028" spans="1:5">
      <c r="A1028"/>
      <c r="D1028" s="9"/>
      <c r="E1028" s="9"/>
    </row>
    <row r="1029" spans="1:5">
      <c r="A1029"/>
      <c r="D1029" s="9"/>
      <c r="E1029" s="9"/>
    </row>
    <row r="1030" spans="1:5">
      <c r="A1030"/>
      <c r="D1030" s="9"/>
      <c r="E1030" s="9"/>
    </row>
    <row r="1031" spans="1:5">
      <c r="A1031"/>
      <c r="D1031" s="9"/>
      <c r="E1031" s="9"/>
    </row>
    <row r="1032" spans="1:5">
      <c r="A1032"/>
      <c r="D1032" s="9"/>
      <c r="E1032" s="9"/>
    </row>
    <row r="1033" spans="1:5">
      <c r="A1033"/>
      <c r="D1033" s="9"/>
      <c r="E1033" s="9"/>
    </row>
    <row r="1034" spans="1:5">
      <c r="A1034"/>
      <c r="D1034" s="9"/>
      <c r="E1034" s="9"/>
    </row>
    <row r="1035" spans="1:5">
      <c r="A1035"/>
      <c r="D1035" s="9"/>
      <c r="E1035" s="9"/>
    </row>
    <row r="1036" spans="1:5">
      <c r="A1036"/>
      <c r="D1036" s="9"/>
      <c r="E1036" s="9"/>
    </row>
    <row r="1037" spans="1:5">
      <c r="A1037"/>
      <c r="D1037" s="9"/>
      <c r="E1037" s="9"/>
    </row>
    <row r="1038" spans="1:5">
      <c r="A1038"/>
      <c r="D1038" s="9"/>
      <c r="E1038" s="9"/>
    </row>
    <row r="1039" spans="1:5">
      <c r="A1039"/>
      <c r="D1039" s="9"/>
      <c r="E1039" s="9"/>
    </row>
    <row r="1040" spans="1:5">
      <c r="A1040"/>
      <c r="D1040" s="9"/>
      <c r="E1040" s="9"/>
    </row>
    <row r="1041" spans="1:5">
      <c r="A1041"/>
      <c r="D1041" s="9"/>
      <c r="E1041" s="9"/>
    </row>
    <row r="1042" spans="1:5">
      <c r="A1042"/>
      <c r="D1042" s="9"/>
      <c r="E1042" s="9"/>
    </row>
    <row r="1043" spans="1:5">
      <c r="A1043"/>
      <c r="D1043" s="9"/>
      <c r="E1043" s="9"/>
    </row>
    <row r="1044" spans="1:5">
      <c r="A1044"/>
      <c r="D1044" s="9"/>
      <c r="E1044" s="9"/>
    </row>
    <row r="1045" spans="1:5">
      <c r="A1045"/>
      <c r="D1045" s="9"/>
      <c r="E1045" s="9"/>
    </row>
    <row r="1046" spans="1:5">
      <c r="A1046"/>
      <c r="D1046" s="9"/>
      <c r="E1046" s="9"/>
    </row>
    <row r="1047" spans="1:5">
      <c r="A1047"/>
      <c r="D1047" s="9"/>
      <c r="E1047" s="9"/>
    </row>
    <row r="1048" spans="1:5">
      <c r="A1048"/>
      <c r="D1048" s="9"/>
      <c r="E1048" s="9"/>
    </row>
    <row r="1049" spans="1:5">
      <c r="A1049"/>
      <c r="D1049" s="9"/>
      <c r="E1049" s="9"/>
    </row>
    <row r="1050" spans="1:5">
      <c r="A1050"/>
      <c r="D1050" s="9"/>
      <c r="E1050" s="9"/>
    </row>
    <row r="1051" spans="1:5">
      <c r="A1051"/>
      <c r="D1051" s="9"/>
      <c r="E1051" s="9"/>
    </row>
    <row r="1052" spans="1:5">
      <c r="A1052"/>
      <c r="D1052" s="9"/>
      <c r="E1052" s="9"/>
    </row>
    <row r="1053" spans="1:5">
      <c r="A1053"/>
      <c r="D1053" s="9"/>
      <c r="E1053" s="9"/>
    </row>
    <row r="1054" spans="1:5">
      <c r="A1054"/>
      <c r="D1054" s="9"/>
      <c r="E1054" s="9"/>
    </row>
    <row r="1055" spans="1:5">
      <c r="A1055"/>
      <c r="D1055" s="9"/>
      <c r="E1055" s="9"/>
    </row>
    <row r="1056" spans="1:5">
      <c r="A1056"/>
      <c r="D1056" s="9"/>
      <c r="E1056" s="9"/>
    </row>
    <row r="1057" spans="1:5">
      <c r="A1057"/>
      <c r="D1057" s="9"/>
      <c r="E1057" s="9"/>
    </row>
    <row r="1058" spans="1:5">
      <c r="A1058"/>
      <c r="D1058" s="9"/>
      <c r="E1058" s="9"/>
    </row>
    <row r="1059" spans="1:5">
      <c r="A1059"/>
      <c r="D1059" s="9"/>
      <c r="E1059" s="9"/>
    </row>
    <row r="1060" spans="1:5">
      <c r="A1060"/>
      <c r="D1060" s="9"/>
      <c r="E1060" s="9"/>
    </row>
    <row r="1061" spans="1:5">
      <c r="A1061"/>
      <c r="D1061" s="9"/>
      <c r="E1061" s="9"/>
    </row>
    <row r="1062" spans="1:5">
      <c r="A1062"/>
      <c r="D1062" s="9"/>
      <c r="E1062" s="9"/>
    </row>
    <row r="1063" spans="1:5">
      <c r="A1063"/>
      <c r="D1063" s="9"/>
      <c r="E1063" s="9"/>
    </row>
    <row r="1064" spans="1:5">
      <c r="A1064"/>
      <c r="D1064" s="9"/>
      <c r="E1064" s="9"/>
    </row>
    <row r="1065" spans="1:5">
      <c r="A1065"/>
      <c r="D1065" s="9"/>
      <c r="E1065" s="9"/>
    </row>
    <row r="1066" spans="1:5">
      <c r="A1066"/>
      <c r="D1066" s="9"/>
      <c r="E1066" s="9"/>
    </row>
    <row r="1067" spans="1:5">
      <c r="A1067"/>
      <c r="D1067" s="9"/>
      <c r="E1067" s="9"/>
    </row>
    <row r="1068" spans="1:5">
      <c r="A1068"/>
    </row>
    <row r="1069" spans="1:5">
      <c r="A1069"/>
    </row>
    <row r="1070" spans="1:5">
      <c r="A1070"/>
    </row>
    <row r="1071" spans="1:5">
      <c r="A1071"/>
    </row>
    <row r="1072" spans="1:5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</sheetData>
  <phoneticPr fontId="12" type="noConversion"/>
  <pageMargins left="0.35000000000000003" right="0.2" top="0.35000000000000003" bottom="0.2" header="0.55118110236220474" footer="0.55000000000000004"/>
  <pageSetup scale="50" orientation="landscape" horizontalDpi="300" verticalDpi="300" r:id="rId1"/>
  <headerFooter alignWithMargins="0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37</vt:i4>
      </vt:variant>
    </vt:vector>
  </HeadingPairs>
  <TitlesOfParts>
    <vt:vector size="39" baseType="lpstr">
      <vt:lpstr>Control Entry</vt:lpstr>
      <vt:lpstr>Control Sheet</vt:lpstr>
      <vt:lpstr>brevet</vt:lpstr>
      <vt:lpstr>Brevet_Description</vt:lpstr>
      <vt:lpstr>Brevet_Length</vt:lpstr>
      <vt:lpstr>Brevet_Number</vt:lpstr>
      <vt:lpstr>Close</vt:lpstr>
      <vt:lpstr>Close_time</vt:lpstr>
      <vt:lpstr>Control_1</vt:lpstr>
      <vt:lpstr>Control_10</vt:lpstr>
      <vt:lpstr>Control_11</vt:lpstr>
      <vt:lpstr>Control_12</vt:lpstr>
      <vt:lpstr>Control_13</vt:lpstr>
      <vt:lpstr>Control_14</vt:lpstr>
      <vt:lpstr>Control_15</vt:lpstr>
      <vt:lpstr>Control_16</vt:lpstr>
      <vt:lpstr>Control_17</vt:lpstr>
      <vt:lpstr>Control_18</vt:lpstr>
      <vt:lpstr>Control_19</vt:lpstr>
      <vt:lpstr>Control_2</vt:lpstr>
      <vt:lpstr>Control_20</vt:lpstr>
      <vt:lpstr>Control_3</vt:lpstr>
      <vt:lpstr>Control_4</vt:lpstr>
      <vt:lpstr>Control_5</vt:lpstr>
      <vt:lpstr>Control_6</vt:lpstr>
      <vt:lpstr>Control_7</vt:lpstr>
      <vt:lpstr>Control_8</vt:lpstr>
      <vt:lpstr>Control_9</vt:lpstr>
      <vt:lpstr>Distance</vt:lpstr>
      <vt:lpstr>Establishment_1</vt:lpstr>
      <vt:lpstr>Establishment_2</vt:lpstr>
      <vt:lpstr>Establishment_3</vt:lpstr>
      <vt:lpstr>Locale</vt:lpstr>
      <vt:lpstr>Max_time</vt:lpstr>
      <vt:lpstr>Open</vt:lpstr>
      <vt:lpstr>Open_time</vt:lpstr>
      <vt:lpstr>'Control Sheet'!Print_Titles</vt:lpstr>
      <vt:lpstr>Start_date</vt:lpstr>
      <vt:lpstr>Start_time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Bob</cp:lastModifiedBy>
  <cp:lastPrinted>2017-07-24T01:18:53Z</cp:lastPrinted>
  <dcterms:created xsi:type="dcterms:W3CDTF">1997-11-12T04:43:39Z</dcterms:created>
  <dcterms:modified xsi:type="dcterms:W3CDTF">2017-07-24T01:22:28Z</dcterms:modified>
</cp:coreProperties>
</file>