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300B 040425" sheetId="4" r:id="rId4"/>
    <sheet name="Web sheet" sheetId="5" r:id="rId5"/>
    <sheet name="Web results" sheetId="6" r:id="rId6"/>
  </sheets>
  <externalReferences>
    <externalReference r:id="rId9"/>
  </externalReference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<sst xmlns="http://schemas.openxmlformats.org/spreadsheetml/2006/main" count="795" uniqueCount="310">
  <si>
    <t>Brevet Length:</t>
  </si>
  <si>
    <t>Maximum Time:</t>
  </si>
  <si>
    <t>Brevet Description:</t>
  </si>
  <si>
    <t>Victoria--Sidney--Duncan--Sooke--Victoria</t>
  </si>
  <si>
    <t>Brevet Number:</t>
  </si>
  <si>
    <t>VI0300B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</si>
  <si>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</si>
  <si>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</si>
  <si>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</si>
  <si>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</si>
  <si>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</si>
  <si>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</si>
  <si>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</si>
  <si>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</si>
  <si>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</si>
  <si>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</si>
  <si>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</si>
  <si>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</si>
  <si>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</si>
  <si>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VICTORIA WEST</t>
  </si>
  <si>
    <t>Shell Gas</t>
  </si>
  <si>
    <t>Esquimalt @ Tyee</t>
  </si>
  <si>
    <t>Control 2</t>
  </si>
  <si>
    <t>SIDNEY</t>
  </si>
  <si>
    <t>Your choice</t>
  </si>
  <si>
    <t>Control 3</t>
  </si>
  <si>
    <t>COLWOOD</t>
  </si>
  <si>
    <t>Hwy #14 @ Mount View</t>
  </si>
  <si>
    <t>Control 4</t>
  </si>
  <si>
    <t>DUNCAN</t>
  </si>
  <si>
    <t>Hwy #1 @ Trunk</t>
  </si>
  <si>
    <t>Control 5</t>
  </si>
  <si>
    <t>SEA OTTER COVE</t>
  </si>
  <si>
    <t>Grocery Store</t>
  </si>
  <si>
    <t xml:space="preserve">Hwy #14 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</si>
  <si>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</si>
  <si>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</si>
  <si>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</si>
  <si>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</si>
  <si>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</si>
  <si>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</si>
  <si>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</si>
  <si>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</si>
  <si>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</si>
  <si>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</si>
  <si>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</si>
  <si>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</si>
  <si>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</si>
  <si>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</si>
  <si>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</si>
  <si>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</si>
  <si>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</si>
  <si>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</si>
  <si>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</si>
  <si>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</si>
  <si>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</si>
  <si>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</si>
  <si>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</si>
  <si>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</si>
  <si>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</si>
  <si>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</si>
  <si>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</si>
  <si>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</si>
  <si>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</si>
  <si>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</si>
  <si>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</si>
  <si>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</si>
  <si>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</si>
  <si>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</si>
  <si>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</si>
  <si>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</si>
  <si>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</si>
  <si>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</si>
  <si>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</si>
  <si>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</si>
  <si>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</si>
  <si>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</si>
  <si>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</si>
  <si>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</si>
  <si>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</si>
  <si>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</si>
  <si>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</si>
  <si>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</si>
  <si>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</si>
  <si>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</si>
  <si>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</si>
  <si>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</si>
  <si>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</si>
  <si>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</si>
  <si>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</si>
  <si>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</si>
  <si>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</si>
  <si>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</si>
  <si>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</si>
  <si>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</si>
  <si>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</si>
  <si>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</si>
  <si>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</si>
  <si>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</si>
  <si>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START--Shell Gas, Vic West</t>
  </si>
  <si>
    <t>R</t>
  </si>
  <si>
    <t>CATTLE POINT (scenic loop)</t>
  </si>
  <si>
    <t>Esquimalt &amp; Tyee</t>
  </si>
  <si>
    <t>BEACH (at T)</t>
  </si>
  <si>
    <t>CADBORO BAY (at stone gates)</t>
  </si>
  <si>
    <t>TYEE (downhill side)</t>
  </si>
  <si>
    <t>SO</t>
  </si>
  <si>
    <t>TELEGRAPH BAY (at left bend)</t>
  </si>
  <si>
    <t>L</t>
  </si>
  <si>
    <t>ESQUIMALT (light)</t>
  </si>
  <si>
    <t>SEAVIEW (first right)</t>
  </si>
  <si>
    <t>WHARF (after bridge)</t>
  </si>
  <si>
    <t>SEAVIEW (straight ahead)</t>
  </si>
  <si>
    <t>GOVERNMENT (at Tourist Info)</t>
  </si>
  <si>
    <t>TUDOR (at stop)</t>
  </si>
  <si>
    <t>BELLEVILLE (at lights)</t>
  </si>
  <si>
    <t>PHYLLIS (no exit ahead)</t>
  </si>
  <si>
    <t>PENDRAY (at left bend)</t>
  </si>
  <si>
    <t>PHYLLIS (ignore no exit)</t>
  </si>
  <si>
    <t>QUEBEC (at right bend)</t>
  </si>
  <si>
    <t>around gate up path</t>
  </si>
  <si>
    <t>MONTREAL (at left bend)</t>
  </si>
  <si>
    <t>ARBUTUS (at road)</t>
  </si>
  <si>
    <t>KINGSTON (at right bend)</t>
  </si>
  <si>
    <t>TELEGRAPH BAY (4 way stop)</t>
  </si>
  <si>
    <t>St. LAWRENCE (at left bend)</t>
  </si>
  <si>
    <t>QUEENSWOOD (first left)</t>
  </si>
  <si>
    <t>ERIE (at right bend)</t>
  </si>
  <si>
    <t>ARBUTUS (at stop sign)</t>
  </si>
  <si>
    <t>DALLAS (at left bend)</t>
  </si>
  <si>
    <t>ARBUTUS (at Finnerty)</t>
  </si>
  <si>
    <t>HOLLYWOOD (after causeway)</t>
  </si>
  <si>
    <t>GORDON HEAD (at T)</t>
  </si>
  <si>
    <t>HOLLYWOOD</t>
  </si>
  <si>
    <t>FERNDALE (at left bend)</t>
  </si>
  <si>
    <t>ROBERTSON</t>
  </si>
  <si>
    <t>GRANDVIEW (at Ferndale)</t>
  </si>
  <si>
    <t>ROSS (at stop sign)</t>
  </si>
  <si>
    <t>ASH (at Tyndall)</t>
  </si>
  <si>
    <t>CRESCENT</t>
  </si>
  <si>
    <t>CORDOVA BAY (at T)</t>
  </si>
  <si>
    <t>KING GEORGE (up hill)</t>
  </si>
  <si>
    <t>CORDOVA BAY (at lights)</t>
  </si>
  <si>
    <t>BEACH</t>
  </si>
  <si>
    <t>FOWLER (at little hill)</t>
  </si>
  <si>
    <t>HUNT (after golf course)</t>
  </si>
  <si>
    <t>MACDONALD PARK (at T)</t>
  </si>
  <si>
    <t>WELCH (at Dooley)</t>
  </si>
  <si>
    <t>PAT BAY HIGHWAY (Hwy #17)</t>
  </si>
  <si>
    <t>MARTINDALE (at stop sign)</t>
  </si>
  <si>
    <t>OFFRAMP to LAND'S END</t>
  </si>
  <si>
    <t>LOCHSIDE (first right)</t>
  </si>
  <si>
    <t>LAND'S END (lights)</t>
  </si>
  <si>
    <t>ISLAND VIEW (stop sign)</t>
  </si>
  <si>
    <t>Cross Pat Bay Hwy (Route 17)</t>
  </si>
  <si>
    <t>CHALET (at Moses Pt)</t>
  </si>
  <si>
    <t>EAST SAANICH (at stop sign)</t>
  </si>
  <si>
    <t>BIRCH (at T)</t>
  </si>
  <si>
    <t>CENTRAL SAANICH (first right)</t>
  </si>
  <si>
    <t>MADRONNA (at Gov't wharf)</t>
  </si>
  <si>
    <t>MOUNT NEWTON CROSS (stop)</t>
  </si>
  <si>
    <t>DOWNEY (yes, it's uppey)</t>
  </si>
  <si>
    <t>WEST SAANICH (at T)</t>
  </si>
  <si>
    <t>LOCHSIDE (first left)</t>
  </si>
  <si>
    <t>WALLACE (at lights)</t>
  </si>
  <si>
    <t>FIFTH (at park)</t>
  </si>
  <si>
    <t>BEACON (at lights)</t>
  </si>
  <si>
    <t>PROSPECT LAKE (at Save-On Gas)</t>
  </si>
  <si>
    <t>MUNN (at Y--don't go down hill)</t>
  </si>
  <si>
    <t>CONTROL #1--Your choice</t>
  </si>
  <si>
    <t>MILLSTREAM LAKE (stop)</t>
  </si>
  <si>
    <t>Sidney</t>
  </si>
  <si>
    <t>MILLSTREAM (stop)</t>
  </si>
  <si>
    <t>Cross Hwy #1</t>
  </si>
  <si>
    <t>RESTHAVEN (at 7-11)</t>
  </si>
  <si>
    <t>GOLDSTREAM (at lights)</t>
  </si>
  <si>
    <t>SOOKE (Hwy #14)</t>
  </si>
  <si>
    <t>CONTROL #2--Shell Gas</t>
  </si>
  <si>
    <t>Mount View Ave., Colwood</t>
  </si>
  <si>
    <t>SOOKE (continue west)</t>
  </si>
  <si>
    <t>SHAWNIGAN LAKE (at Hutchinson)</t>
  </si>
  <si>
    <t>JACKLIN (at 4th lights after Mt. View))</t>
  </si>
  <si>
    <t>SHAWNIGAN LAKE (at lake)</t>
  </si>
  <si>
    <t>DUNFORD (after RR X)</t>
  </si>
  <si>
    <t>STOWOOD (up hill)</t>
  </si>
  <si>
    <t>CARLOW (first right)</t>
  </si>
  <si>
    <t>SHAWNIGAN LAKE</t>
  </si>
  <si>
    <t>GOLDSTREAM (at stop sign)</t>
  </si>
  <si>
    <t>HIGHWAY #1</t>
  </si>
  <si>
    <t>SPENSER (first left)</t>
  </si>
  <si>
    <t>CAUTION</t>
  </si>
  <si>
    <t>Rumble strips on shoulder</t>
  </si>
  <si>
    <t>Watch descents</t>
  </si>
  <si>
    <t>SOOKE LAKE (at Mobile Park)</t>
  </si>
  <si>
    <t>HUMPBACK (at Goldstream Inn)</t>
  </si>
  <si>
    <t>North to Bamberton</t>
  </si>
  <si>
    <t>HUMPBACK (at bottom of hill)</t>
  </si>
  <si>
    <t>MILL BAY (to ferry)</t>
  </si>
  <si>
    <t>MILL BAY (at stop)</t>
  </si>
  <si>
    <t>Sooke River bridge</t>
  </si>
  <si>
    <t>DELOUME (at mall)</t>
  </si>
  <si>
    <t>DRENNAN (2nd right)</t>
  </si>
  <si>
    <t>HIGHWAY #1 (lights)</t>
  </si>
  <si>
    <t>GOLLEDGE (first left)</t>
  </si>
  <si>
    <t>North to Duncan</t>
  </si>
  <si>
    <t>CHARTERS (at T)</t>
  </si>
  <si>
    <t>THROUP (at stop)</t>
  </si>
  <si>
    <t>CONTROL #3--7-11, Duncan</t>
  </si>
  <si>
    <t>CHURCH (at T)</t>
  </si>
  <si>
    <t>Highway #1 @ Trunk</t>
  </si>
  <si>
    <t>HELGESON (no choice)</t>
  </si>
  <si>
    <t>OTTER POINT (at stop sign)</t>
  </si>
  <si>
    <t>HIGHWAY #1 (return to Victoria)</t>
  </si>
  <si>
    <t>Sooke Historic house</t>
  </si>
  <si>
    <t>COBBLE HILL (Rest Area on left)</t>
  </si>
  <si>
    <t>KEMP LAKE (watch for this)</t>
  </si>
  <si>
    <t>WEST COAST (Hwy #14)</t>
  </si>
  <si>
    <t>OCEAN (Yield)</t>
  </si>
  <si>
    <t>ISLAND HIGHWAY</t>
  </si>
  <si>
    <t>CONTROL #4--Grocery Store</t>
  </si>
  <si>
    <t>HIGHWAY #1A (to View Royal)</t>
  </si>
  <si>
    <t>Sea Otter Cove</t>
  </si>
  <si>
    <t>ADMIRALS (to Esquimalt)</t>
  </si>
  <si>
    <t>Cross Esquimalt</t>
  </si>
  <si>
    <t>(If control closed, self check,</t>
  </si>
  <si>
    <t>BEWDLEY (no choice)</t>
  </si>
  <si>
    <t>then use Secret Control below)</t>
  </si>
  <si>
    <t>FRASER (first right)</t>
  </si>
  <si>
    <t>MUNRO (immediate left)</t>
  </si>
  <si>
    <t>WEST COAST (towards Victoria)</t>
  </si>
  <si>
    <t>LAMPSON (after Fleming Beach)</t>
  </si>
  <si>
    <t>SOOKE (traffic lights)</t>
  </si>
  <si>
    <t>LYALL (bike route)</t>
  </si>
  <si>
    <t>GORE (bike route)</t>
  </si>
  <si>
    <t>(If Sea Otter Cove closed, have</t>
  </si>
  <si>
    <t>HEAD (bike route)</t>
  </si>
  <si>
    <t>card signed here as "Secret".</t>
  </si>
  <si>
    <t>DUNSMUIR (bike route)</t>
  </si>
  <si>
    <t>Note name of establishment.)</t>
  </si>
  <si>
    <t>ESQUIMALT (no choice)</t>
  </si>
  <si>
    <t>GILLESPIE (to East Sooke Park)</t>
  </si>
  <si>
    <t>FINISH--Shell Gas</t>
  </si>
  <si>
    <t>EAST SOOKE (at T)</t>
  </si>
  <si>
    <t>Victoria West</t>
  </si>
  <si>
    <t>ROCKY POINT (at stop sign)</t>
  </si>
  <si>
    <t>HAPPY VALLEY</t>
  </si>
  <si>
    <t>METCHOSIN</t>
  </si>
  <si>
    <t>LAGOON (at store)</t>
  </si>
  <si>
    <t>OCEAN (at stop)</t>
  </si>
  <si>
    <t>!!! CONGRATULATIONS !!!</t>
  </si>
  <si>
    <t>START--Payless Gas, Oak Bay</t>
  </si>
  <si>
    <t>Go to 50 km point</t>
  </si>
  <si>
    <t>Oak Bay @ Amphion</t>
  </si>
  <si>
    <t>Go to100 km point</t>
  </si>
  <si>
    <t>Go to 150 km point</t>
  </si>
  <si>
    <t xml:space="preserve">OAK BAY </t>
  </si>
  <si>
    <t>Go to 200 km point</t>
  </si>
  <si>
    <t>OAK BAY (at right curve)</t>
  </si>
  <si>
    <t>Go to 250 km point</t>
  </si>
  <si>
    <t>PROSPECT</t>
  </si>
  <si>
    <t>SAN CARLOS</t>
  </si>
  <si>
    <t>Go to Control #1</t>
  </si>
  <si>
    <t>Go to Control #2</t>
  </si>
  <si>
    <t>Go to Control #3</t>
  </si>
  <si>
    <t>Go to Control #4</t>
  </si>
  <si>
    <t>Go to Finish</t>
  </si>
  <si>
    <t>TELEGRAPH BAY</t>
  </si>
  <si>
    <t>GORDON HEAD</t>
  </si>
  <si>
    <t>FERNDALE</t>
  </si>
  <si>
    <t>CORDOVA BAY</t>
  </si>
  <si>
    <t>FOWLER</t>
  </si>
  <si>
    <t>WELCH (near long S)</t>
  </si>
  <si>
    <t>ISLAND VIEW (traffic lights)</t>
  </si>
  <si>
    <t>U</t>
  </si>
  <si>
    <t>ISLAND VIEW -- U-turn</t>
  </si>
  <si>
    <t>Cross Pat Bay Hwy</t>
  </si>
  <si>
    <t>ISLAND VIEW</t>
  </si>
  <si>
    <t>MOUNT NEWTON CROSS (at stop)</t>
  </si>
  <si>
    <t>BEACON (at T)</t>
  </si>
  <si>
    <t>Return to start</t>
  </si>
  <si>
    <t>LAND'S END</t>
  </si>
  <si>
    <t>DOWNEY (yes, its uppey)</t>
  </si>
  <si>
    <t>JACKLIN (at 3rd lights)</t>
  </si>
  <si>
    <t>LEIGH (at T)</t>
  </si>
  <si>
    <t xml:space="preserve">MILL BAY  </t>
  </si>
  <si>
    <t>SOOKE LAKE (at Shell Gas)</t>
  </si>
  <si>
    <t>HUMPBACK (at Bedford's Grocery)</t>
  </si>
  <si>
    <t>Sooke Info Centre on right</t>
  </si>
  <si>
    <t>DRENNAN (next right)</t>
  </si>
  <si>
    <t>THROUP (no choice)</t>
  </si>
  <si>
    <t>KEMP LAKE (Near crest of hill)</t>
  </si>
  <si>
    <t>OCEAN</t>
  </si>
  <si>
    <t>ESQUIMALT</t>
  </si>
  <si>
    <t>PENDRAY (at T)</t>
  </si>
  <si>
    <t>QUEBEC (first right)</t>
  </si>
  <si>
    <t>MONTREAL (at T)</t>
  </si>
  <si>
    <t>KINGSTON (first right)</t>
  </si>
  <si>
    <t>St. LAWRENCE (at T)</t>
  </si>
  <si>
    <t>ERIE (first right)</t>
  </si>
  <si>
    <t>DALLAS (no choice)</t>
  </si>
  <si>
    <t>WINDSOR (after Oak Bay Marina)</t>
  </si>
  <si>
    <t>NEWPORT</t>
  </si>
  <si>
    <t>OAK BAY</t>
  </si>
  <si>
    <t>FINISH--Payless Gas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</si>
  <si>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</si>
  <si>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</si>
  <si>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</si>
  <si>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</si>
  <si>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-route violation</t>
  </si>
  <si>
    <t>………4.  Other codes:  e - rode early; d - rode late; T - tandem; R - recumbent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</si>
</sst>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12" fillId="0" borderId="26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center"/>
    </xf>
    <xf numFmtId="169" fontId="12" fillId="0" borderId="28" xfId="0" applyNumberFormat="1" applyFont="1" applyBorder="1" applyAlignment="1">
      <alignment horizontal="right"/>
    </xf>
    <xf numFmtId="169" fontId="0" fillId="0" borderId="26" xfId="0" applyNumberFormat="1" applyBorder="1" applyAlignment="1">
      <alignment horizontal="right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9" fontId="0" fillId="0" borderId="28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6" fontId="0" fillId="0" borderId="27" xfId="0" applyNumberFormat="1" applyBorder="1" applyAlignment="1">
      <alignment horizontal="center"/>
    </xf>
    <xf numFmtId="166" fontId="0" fillId="0" borderId="27" xfId="0" applyNumberFormat="1" applyBorder="1" applyAlignment="1">
      <alignment horizontal="left"/>
    </xf>
    <xf numFmtId="169" fontId="0" fillId="0" borderId="30" xfId="0" applyNumberFormat="1" applyBorder="1" applyAlignment="1">
      <alignment horizontal="right"/>
    </xf>
    <xf numFmtId="166" fontId="0" fillId="0" borderId="31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left"/>
    </xf>
    <xf numFmtId="169" fontId="0" fillId="0" borderId="7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2" xfId="0" applyBorder="1" applyAlignment="1">
      <alignment/>
    </xf>
    <xf numFmtId="164" fontId="0" fillId="0" borderId="27" xfId="0" applyBorder="1" applyAlignment="1">
      <alignment horizontal="center"/>
    </xf>
    <xf numFmtId="169" fontId="12" fillId="0" borderId="30" xfId="0" applyNumberFormat="1" applyFont="1" applyBorder="1" applyAlignment="1">
      <alignment horizontal="right"/>
    </xf>
    <xf numFmtId="166" fontId="12" fillId="0" borderId="31" xfId="0" applyNumberFormat="1" applyFont="1" applyBorder="1" applyAlignment="1">
      <alignment horizontal="center"/>
    </xf>
    <xf numFmtId="169" fontId="12" fillId="0" borderId="7" xfId="0" applyNumberFormat="1" applyFont="1" applyBorder="1" applyAlignment="1">
      <alignment horizontal="right"/>
    </xf>
    <xf numFmtId="169" fontId="0" fillId="0" borderId="26" xfId="0" applyNumberFormat="1" applyBorder="1" applyAlignment="1">
      <alignment/>
    </xf>
    <xf numFmtId="166" fontId="12" fillId="0" borderId="27" xfId="0" applyNumberFormat="1" applyFont="1" applyBorder="1" applyAlignment="1">
      <alignment horizontal="left"/>
    </xf>
    <xf numFmtId="164" fontId="0" fillId="0" borderId="27" xfId="0" applyBorder="1" applyAlignment="1">
      <alignment/>
    </xf>
    <xf numFmtId="164" fontId="12" fillId="0" borderId="27" xfId="0" applyFont="1" applyBorder="1" applyAlignment="1">
      <alignment horizontal="center"/>
    </xf>
    <xf numFmtId="169" fontId="0" fillId="0" borderId="26" xfId="0" applyNumberFormat="1" applyFont="1" applyBorder="1" applyAlignment="1">
      <alignment horizontal="right"/>
    </xf>
    <xf numFmtId="164" fontId="0" fillId="0" borderId="27" xfId="0" applyFont="1" applyBorder="1" applyAlignment="1">
      <alignment horizontal="left"/>
    </xf>
    <xf numFmtId="166" fontId="12" fillId="0" borderId="29" xfId="0" applyNumberFormat="1" applyFont="1" applyBorder="1" applyAlignment="1">
      <alignment horizontal="center"/>
    </xf>
    <xf numFmtId="166" fontId="13" fillId="0" borderId="29" xfId="0" applyNumberFormat="1" applyFont="1" applyBorder="1" applyAlignment="1">
      <alignment horizontal="left"/>
    </xf>
    <xf numFmtId="166" fontId="14" fillId="0" borderId="31" xfId="0" applyNumberFormat="1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34" xfId="0" applyBorder="1" applyAlignment="1">
      <alignment/>
    </xf>
    <xf numFmtId="164" fontId="0" fillId="0" borderId="0" xfId="0" applyFont="1" applyAlignment="1">
      <alignment horizontal="left"/>
    </xf>
    <xf numFmtId="169" fontId="0" fillId="0" borderId="35" xfId="0" applyNumberFormat="1" applyBorder="1" applyAlignment="1">
      <alignment/>
    </xf>
    <xf numFmtId="164" fontId="12" fillId="0" borderId="29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5" fillId="3" borderId="36" xfId="0" applyFont="1" applyFill="1" applyBorder="1" applyAlignment="1">
      <alignment horizontal="center"/>
    </xf>
    <xf numFmtId="164" fontId="15" fillId="3" borderId="23" xfId="0" applyFont="1" applyFill="1" applyBorder="1" applyAlignment="1">
      <alignment/>
    </xf>
    <xf numFmtId="164" fontId="15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My%20Documents\1999%20Randonneurs\VI0300A%20%20Duncan--Vic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300A 980125"/>
      <sheetName val="Web sheet"/>
      <sheetName val="Web results"/>
    </sheetNames>
    <sheetDataSet>
      <sheetData sheetId="2">
        <row r="8">
          <cell r="P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15" sqref="D15"/>
    </sheetView>
  </sheetViews>
  <sheetFormatPr defaultColWidth="9.140625" defaultRowHeight="12.75"/>
  <cols>
    <col min="1" max="1" width="16.57421875" style="1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300</v>
      </c>
      <c r="C1" s="5">
        <f>IF(Brevet_Length&gt;=1200,Brevet_Length,IF(Brevet_Length&gt;=1000,1000,IF(Brevet_Length&gt;=600,600,IF(Brevet_Length&gt;=400,400,IF(Brevet_Length&gt;=300,300,IF(Brevet_Length&gt;=200,200,100))))))</f>
        <v>300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/>
      <c r="I10" s="24">
        <f>Start_date+Start_time</f>
        <v>0.25</v>
      </c>
      <c r="J10" s="24">
        <f>I10+"1:00"</f>
        <v>0.2916666666666667</v>
      </c>
      <c r="K10" s="25">
        <f>IF(ISBLANK(Distance),"",Open Control_1)</f>
        <v>0.25</v>
      </c>
      <c r="L10" s="25">
        <f>IF(ISBLANK(Distance),"",Close Control_1)</f>
        <v>0.2916666666666667</v>
      </c>
    </row>
    <row r="11" spans="3:12" ht="12.75">
      <c r="C11" s="2" t="s">
        <v>22</v>
      </c>
      <c r="D11" s="20">
        <f>'VI0300B 040425'!A40</f>
        <v>51.79999999999999</v>
      </c>
      <c r="E11" s="21" t="s">
        <v>23</v>
      </c>
      <c r="F11" s="22"/>
      <c r="G11" s="22" t="s">
        <v>24</v>
      </c>
      <c r="H11" s="23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1.5235294117647056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3.4533333333333327</v>
      </c>
      <c r="K11" s="25">
        <f>IF(ISBLANK(Distance),"",Open_time Control_1+(INT(Open)&amp;":"&amp;IF(ROUND(((Open-INT(Open))*60),0)&lt;10,0,"")&amp;ROUND(((Open-INT(Open))*60),0)))</f>
        <v>0.31319444444444444</v>
      </c>
      <c r="L11" s="25">
        <f>IF(ISBLANK(Distance),"",Open_time Control_1+(INT(Close)&amp;":"&amp;IF(ROUND(((Close-INT(Close))*60),0)&lt;10,0,"")&amp;ROUND(((Close-INT(Close))*60),0)))</f>
        <v>0.39375</v>
      </c>
    </row>
    <row r="12" spans="3:12" ht="12.75">
      <c r="C12" s="2" t="s">
        <v>25</v>
      </c>
      <c r="D12" s="20">
        <f>'VI0300B 040425'!F46</f>
        <v>115</v>
      </c>
      <c r="E12" s="21" t="s">
        <v>26</v>
      </c>
      <c r="F12" s="22" t="s">
        <v>20</v>
      </c>
      <c r="G12" s="22" t="s">
        <v>27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3.3823529411764706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7.666666666666667</v>
      </c>
      <c r="K12" s="25">
        <f>IF(ISBLANK(Distance),"",Open_time Control_1+(INT(Open)&amp;":"&amp;IF(ROUND(((Open-INT(Open))*60),0)&lt;10,0,"")&amp;ROUND(((Open-INT(Open))*60),0)))</f>
        <v>0.3909722222222222</v>
      </c>
      <c r="L12" s="25">
        <f>IF(ISBLANK(Distance),"",Open_time Control_1+(INT(Close)&amp;":"&amp;IF(ROUND(((Close-INT(Close))*60),0)&lt;10,0,"")&amp;ROUND(((Close-INT(Close))*60),0)))</f>
        <v>0.5694444444444444</v>
      </c>
    </row>
    <row r="13" spans="3:12" ht="12.75">
      <c r="C13" s="2" t="s">
        <v>28</v>
      </c>
      <c r="D13" s="20">
        <f>'VI0300B 040425'!A67</f>
        <v>169.39999999999998</v>
      </c>
      <c r="E13" s="21" t="s">
        <v>29</v>
      </c>
      <c r="F13" s="22" t="s">
        <v>24</v>
      </c>
      <c r="G13" s="22" t="s">
        <v>30</v>
      </c>
      <c r="H13" s="23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4.98235294117647</v>
      </c>
      <c r="J13" s="5">
        <f t="shared" si="0"/>
        <v>11.293333333333331</v>
      </c>
      <c r="K13" s="25">
        <f>IF(ISBLANK(Distance),"",Open_time Control_1+(INT(Open)&amp;":"&amp;IF(ROUND(((Open-INT(Open))*60),0)&lt;10,0,"")&amp;ROUND(((Open-INT(Open))*60),0)))</f>
        <v>0.45763888888888893</v>
      </c>
      <c r="L13" s="25">
        <f>IF(ISBLANK(Distance),"",Open_time Control_1+(INT(Close)&amp;":"&amp;IF(ROUND(((Close-INT(Close))*60),0)&lt;10,0,"")&amp;ROUND(((Close-INT(Close))*60),0)))</f>
        <v>0.7208333333333333</v>
      </c>
    </row>
    <row r="14" spans="3:12" ht="12.75">
      <c r="C14" s="2" t="s">
        <v>31</v>
      </c>
      <c r="D14" s="20">
        <f>'VI0300B 040425'!A76</f>
        <v>244.79999999999993</v>
      </c>
      <c r="E14" s="21" t="s">
        <v>32</v>
      </c>
      <c r="F14" s="22" t="s">
        <v>33</v>
      </c>
      <c r="G14" s="22" t="s">
        <v>34</v>
      </c>
      <c r="H14" s="23"/>
      <c r="I14" s="5">
        <f t="shared" si="1"/>
        <v>7.282399999999997</v>
      </c>
      <c r="J14" s="5">
        <f t="shared" si="0"/>
        <v>16.319999999999997</v>
      </c>
      <c r="K14" s="25">
        <f>IF(ISBLANK(Distance),"",Open_time Control_1+(INT(Open)&amp;":"&amp;IF(ROUND(((Open-INT(Open))*60),0)&lt;10,0,"")&amp;ROUND(((Open-INT(Open))*60),0)))</f>
        <v>0.5534722222222221</v>
      </c>
      <c r="L14" s="25">
        <f>IF(ISBLANK(Distance),"",Open_time Control_1+(INT(Close)&amp;":"&amp;IF(ROUND(((Close-INT(Close))*60),0)&lt;10,0,"")&amp;ROUND(((Close-INT(Close))*60),0)))</f>
        <v>0.9298611111111111</v>
      </c>
    </row>
    <row r="15" spans="3:12" ht="12.75">
      <c r="C15" s="2" t="s">
        <v>35</v>
      </c>
      <c r="D15" s="20">
        <f>'VI0300B 040425'!F89</f>
        <v>302.6</v>
      </c>
      <c r="E15" s="21" t="s">
        <v>19</v>
      </c>
      <c r="F15" s="22" t="s">
        <v>20</v>
      </c>
      <c r="G15" s="22" t="s">
        <v>21</v>
      </c>
      <c r="H15" s="23"/>
      <c r="I15" s="5">
        <f t="shared" si="1"/>
        <v>9.088650000000001</v>
      </c>
      <c r="J15" s="5">
        <f t="shared" si="0"/>
        <v>20</v>
      </c>
      <c r="K15" s="25">
        <f>IF(ISBLANK(Distance),"",Open_time Control_1+(INT(Open)&amp;":"&amp;IF(ROUND(((Open-INT(Open))*60),0)&lt;10,0,"")&amp;ROUND(((Open-INT(Open))*60),0)))</f>
        <v>0.6284722222222222</v>
      </c>
      <c r="L15" s="25">
        <f>IF(ISBLANK(Distance),"",Open_time Control_1+(INT(Close)&amp;":"&amp;IF(ROUND(((Close-INT(Close))*60),0)&lt;10,0,"")&amp;ROUND(((Close-INT(Close))*60),0)))</f>
        <v>1.0833333333333335</v>
      </c>
    </row>
    <row r="16" spans="3:12" ht="12.75">
      <c r="C16" s="2" t="s">
        <v>36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37</v>
      </c>
      <c r="D17" s="20"/>
      <c r="E17" s="21" t="s">
        <v>38</v>
      </c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39</v>
      </c>
      <c r="D18" s="20"/>
      <c r="E18" s="21" t="s">
        <v>38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40</v>
      </c>
      <c r="D19" s="20"/>
      <c r="E19" s="21" t="s">
        <v>38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41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42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43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44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45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46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47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48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49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50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2">
      <selection activeCell="N32" sqref="N32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4.421875" style="0" customWidth="1"/>
    <col min="6" max="6" width="43.28125" style="0" customWidth="1"/>
    <col min="7" max="7" width="13.421875" style="0" customWidth="1"/>
    <col min="8" max="8" width="9.140625" style="31" customWidth="1"/>
    <col min="9" max="9" width="8.7109375" style="0" customWidth="1"/>
  </cols>
  <sheetData>
    <row r="1" spans="1:8" ht="19.5">
      <c r="A1" s="32" t="s">
        <v>51</v>
      </c>
      <c r="B1" s="32"/>
      <c r="C1" s="32"/>
      <c r="D1" s="32"/>
      <c r="E1" s="32"/>
      <c r="F1" s="32"/>
      <c r="G1" s="32"/>
      <c r="H1" s="11" t="s">
        <v>52</v>
      </c>
    </row>
    <row r="2" spans="1:14" ht="33.75" customHeight="1">
      <c r="A2" s="33" t="s">
        <v>53</v>
      </c>
      <c r="B2" s="34" t="s">
        <v>14</v>
      </c>
      <c r="C2" s="34" t="s">
        <v>15</v>
      </c>
      <c r="D2" s="34" t="s">
        <v>10</v>
      </c>
      <c r="E2" s="34" t="s">
        <v>54</v>
      </c>
      <c r="F2" s="34" t="s">
        <v>55</v>
      </c>
      <c r="G2" s="33" t="s">
        <v>56</v>
      </c>
      <c r="H2" s="11" t="s">
        <v>52</v>
      </c>
      <c r="N2" s="35"/>
    </row>
    <row r="3" spans="1:14" ht="36" customHeight="1">
      <c r="A3" s="36"/>
      <c r="B3" s="37">
        <f>Control_1 Open_time</f>
        <v>0.25</v>
      </c>
      <c r="C3" s="37">
        <f>Control_1 Close_time</f>
        <v>0.2916666666666667</v>
      </c>
      <c r="D3" s="38"/>
      <c r="E3" s="39">
        <f>IF(ISBLANK(Control_1 Establishment_1),"",Control_1 Establishment_1)</f>
        <v>0</v>
      </c>
      <c r="F3" s="40"/>
      <c r="G3" s="41"/>
      <c r="H3" s="11" t="s">
        <v>52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0.25</v>
      </c>
      <c r="C4" s="44">
        <f>Control_1 Close_time</f>
        <v>0.2916666666666667</v>
      </c>
      <c r="D4" s="39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52</v>
      </c>
      <c r="K4" s="42"/>
      <c r="N4" s="35"/>
    </row>
    <row r="5" spans="1:11" ht="36" customHeight="1">
      <c r="A5" s="45"/>
      <c r="B5" s="46">
        <f>Control_1 Open_time</f>
        <v>0.25</v>
      </c>
      <c r="C5" s="46">
        <f>Control_1 Close_time</f>
        <v>0.2916666666666667</v>
      </c>
      <c r="D5" s="47"/>
      <c r="E5" s="48">
        <f>IF(ISBLANK(Control_1 Establishment_3),"",Control_1 Establishment_3)</f>
        <v>0</v>
      </c>
      <c r="F5" s="49"/>
      <c r="G5" s="50"/>
      <c r="H5" s="11" t="s">
        <v>52</v>
      </c>
      <c r="K5" s="42"/>
    </row>
    <row r="6" spans="1:11" ht="36" customHeight="1">
      <c r="A6" s="36"/>
      <c r="B6" s="37">
        <f>Control_2 Open_time</f>
        <v>0.31319444444444444</v>
      </c>
      <c r="C6" s="37">
        <f>Control_2 Close_time</f>
        <v>0.39375</v>
      </c>
      <c r="D6" s="51"/>
      <c r="E6" s="39">
        <f>IF(ISBLANK(Control_2 Establishment_1),"",Control_2 Establishment_1)</f>
        <v>0</v>
      </c>
      <c r="F6" s="40"/>
      <c r="G6" s="41"/>
      <c r="H6" s="11" t="s">
        <v>52</v>
      </c>
      <c r="K6" s="42"/>
    </row>
    <row r="7" spans="1:11" ht="36" customHeight="1">
      <c r="A7" s="43">
        <f>IF(ISBLANK(Distance Control_2),"",Control_2 Distance)</f>
        <v>51.79999999999999</v>
      </c>
      <c r="B7" s="44">
        <f>Control_2 Open_time</f>
        <v>0.31319444444444444</v>
      </c>
      <c r="C7" s="44">
        <f>Control_2 Close_time</f>
        <v>0.39375</v>
      </c>
      <c r="D7" s="39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52</v>
      </c>
      <c r="K7" s="42"/>
    </row>
    <row r="8" spans="1:20" ht="36" customHeight="1">
      <c r="A8" s="45"/>
      <c r="B8" s="46">
        <f>Control_2 Open_time</f>
        <v>0.31319444444444444</v>
      </c>
      <c r="C8" s="46">
        <f>Control_2 Close_time</f>
        <v>0.39375</v>
      </c>
      <c r="D8" s="47"/>
      <c r="E8" s="48">
        <f>IF(ISBLANK(Control_2 Establishment_3),"",Control_2 Establishment_3)</f>
        <v>0</v>
      </c>
      <c r="F8" s="49"/>
      <c r="G8" s="50"/>
      <c r="H8" s="11" t="s">
        <v>52</v>
      </c>
      <c r="J8" s="52" t="s">
        <v>57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0.3909722222222222</v>
      </c>
      <c r="C9" s="37">
        <f>Control_3 Close_time</f>
        <v>0.5694444444444444</v>
      </c>
      <c r="D9" s="51"/>
      <c r="E9" s="39">
        <f>IF(ISBLANK(Control_3 Establishment_1),"",Control_3 Establishment_1)</f>
        <v>0</v>
      </c>
      <c r="F9" s="40"/>
      <c r="G9" s="41"/>
      <c r="H9" s="11" t="s">
        <v>52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115</v>
      </c>
      <c r="B10" s="44">
        <f>Control_3 Open_time</f>
        <v>0.3909722222222222</v>
      </c>
      <c r="C10" s="44">
        <f>Control_3 Close_time</f>
        <v>0.5694444444444444</v>
      </c>
      <c r="D10" s="39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52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0.3909722222222222</v>
      </c>
      <c r="C11" s="46">
        <f>Control_3 Close_time</f>
        <v>0.5694444444444444</v>
      </c>
      <c r="D11" s="47"/>
      <c r="E11" s="48">
        <f>IF(ISBLANK(Control_3 Establishment_3),"",Control_3 Establishment_3)</f>
        <v>0</v>
      </c>
      <c r="F11" s="49"/>
      <c r="G11" s="50"/>
      <c r="H11" s="11" t="s">
        <v>52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0.45763888888888893</v>
      </c>
      <c r="C12" s="37">
        <f>Control_4 Close_time</f>
        <v>0.7208333333333333</v>
      </c>
      <c r="D12" s="51"/>
      <c r="E12" s="39">
        <f>IF(ISBLANK(Control_4 Establishment_1),"",Control_4 Establishment_1)</f>
        <v>0</v>
      </c>
      <c r="F12" s="40"/>
      <c r="G12" s="41"/>
      <c r="H12" s="11" t="s">
        <v>52</v>
      </c>
      <c r="J12" s="56" t="s">
        <v>58</v>
      </c>
      <c r="L12" s="57" t="str">
        <f>IF(ISBLANK(surname),"",First_Name&amp;" "&amp;Initial&amp;" "&amp;surname)</f>
        <v>  </v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169.39999999999998</v>
      </c>
      <c r="B13" s="44">
        <f>Control_4 Open_time</f>
        <v>0.45763888888888893</v>
      </c>
      <c r="C13" s="44">
        <f>Control_4 Close_time</f>
        <v>0.7208333333333333</v>
      </c>
      <c r="D13" s="39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52</v>
      </c>
      <c r="J13" s="56" t="s">
        <v>59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0.45763888888888893</v>
      </c>
      <c r="C14" s="46">
        <f>Control_4 Close_time</f>
        <v>0.7208333333333333</v>
      </c>
      <c r="D14" s="47"/>
      <c r="E14" s="48">
        <f>IF(ISBLANK(Control_4 Establishment_3),"",Control_4 Establishment_3)</f>
        <v>0</v>
      </c>
      <c r="F14" s="49"/>
      <c r="G14" s="50"/>
      <c r="H14" s="11" t="s">
        <v>52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0.5534722222222221</v>
      </c>
      <c r="C15" s="37">
        <f>Control_5 Close_time</f>
        <v>0.9298611111111111</v>
      </c>
      <c r="D15" s="51"/>
      <c r="E15" s="39">
        <f>IF(ISBLANK(Control_5 Establishment_1),"",Control_5 Establishment_1)</f>
        <v>0</v>
      </c>
      <c r="F15" s="40"/>
      <c r="G15" s="41"/>
      <c r="H15" s="11" t="s">
        <v>52</v>
      </c>
      <c r="J15" s="56" t="s">
        <v>60</v>
      </c>
      <c r="K15" s="56"/>
      <c r="L15" s="60">
        <f>IF(ISBLANK(City),"",City)</f>
      </c>
      <c r="M15" s="61"/>
      <c r="N15" s="61"/>
      <c r="O15" s="63"/>
      <c r="P15" s="63" t="s">
        <v>61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244.79999999999993</v>
      </c>
      <c r="B16" s="44">
        <f>Control_5 Open_time</f>
        <v>0.5534722222222221</v>
      </c>
      <c r="C16" s="44">
        <f>Control_5 Close_time</f>
        <v>0.9298611111111111</v>
      </c>
      <c r="D16" s="39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52</v>
      </c>
      <c r="J16" s="56" t="s">
        <v>62</v>
      </c>
      <c r="K16" s="56"/>
      <c r="L16" s="60">
        <f>IF(ISBLANK(Country),"",Country)</f>
      </c>
      <c r="M16" s="61"/>
      <c r="N16" s="61"/>
      <c r="O16" s="63"/>
      <c r="P16" s="63" t="s">
        <v>63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0.5534722222222221</v>
      </c>
      <c r="C17" s="46">
        <f>Control_5 Close_time</f>
        <v>0.9298611111111111</v>
      </c>
      <c r="D17" s="47"/>
      <c r="E17" s="48">
        <f>IF(ISBLANK(Control_5 Establishment_3),"",Control_5 Establishment_3)</f>
        <v>0</v>
      </c>
      <c r="F17" s="49"/>
      <c r="G17" s="50"/>
      <c r="H17" s="11" t="s">
        <v>52</v>
      </c>
      <c r="L17" s="64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  <v>0.6284722222222222</v>
      </c>
      <c r="C18" s="37">
        <f>Control_6 Close_time</f>
        <v>1.0833333333333335</v>
      </c>
      <c r="D18" s="51"/>
      <c r="E18" s="39">
        <f>IF(ISBLANK(Control_6 Establishment_1),"",Control_6 Establishment_1)</f>
        <v>0</v>
      </c>
      <c r="F18" s="40"/>
      <c r="G18" s="41"/>
      <c r="H18" s="11" t="s">
        <v>52</v>
      </c>
      <c r="J18" s="56" t="s">
        <v>64</v>
      </c>
      <c r="L18" s="66">
        <f>IF(ISBLANK(Home_telephone),"",Home_telephone)</f>
      </c>
      <c r="M18" s="66"/>
      <c r="N18" s="66"/>
      <c r="O18" s="65"/>
      <c r="P18" s="63" t="s">
        <v>65</v>
      </c>
      <c r="Q18" s="67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  <v>302.6</v>
      </c>
      <c r="B19" s="44">
        <f>Control_6 Open_time</f>
        <v>0.6284722222222222</v>
      </c>
      <c r="C19" s="44">
        <f>Control_6 Close_time</f>
        <v>1.0833333333333335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52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5"/>
      <c r="B20" s="46">
        <f>Control_6 Open_time</f>
        <v>0.6284722222222222</v>
      </c>
      <c r="C20" s="46">
        <f>Control_6 Close_time</f>
        <v>1.0833333333333335</v>
      </c>
      <c r="D20" s="47"/>
      <c r="E20" s="48">
        <f>IF(ISBLANK(Control_6 Establishment_3),"",Control_6 Establishment_3)</f>
        <v>0</v>
      </c>
      <c r="F20" s="49"/>
      <c r="G20" s="50"/>
      <c r="H20" s="11" t="s">
        <v>52</v>
      </c>
      <c r="J20" s="70" t="s">
        <v>66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0</v>
      </c>
      <c r="C21" s="37">
        <f>Control_7 Close_time</f>
        <v>0</v>
      </c>
      <c r="D21" s="51"/>
      <c r="E21" s="39">
        <f>IF(ISBLANK(Control_7 Establishment_1),"",Control_7 Establishment_1)</f>
        <v>0</v>
      </c>
      <c r="F21" s="40"/>
      <c r="G21" s="41"/>
      <c r="H21" s="11" t="s">
        <v>52</v>
      </c>
      <c r="J21" s="70" t="s">
        <v>67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</c>
      <c r="B22" s="44">
        <f>Control_7 Open_time</f>
        <v>0</v>
      </c>
      <c r="C22" s="44">
        <f>Control_7 Close_time</f>
        <v>0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52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5"/>
      <c r="B23" s="46">
        <f>Control_7 Open_time</f>
        <v>0</v>
      </c>
      <c r="C23" s="46">
        <f>Control_7 Close_time</f>
        <v>0</v>
      </c>
      <c r="D23" s="47"/>
      <c r="E23" s="48">
        <f>IF(ISBLANK(Control_7 Establishment_3),"",Control_7 Establishment_3)</f>
        <v>0</v>
      </c>
      <c r="F23" s="49"/>
      <c r="G23" s="50"/>
      <c r="H23" s="11" t="s">
        <v>52</v>
      </c>
      <c r="J23" s="71" t="s">
        <v>68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52</v>
      </c>
      <c r="J24" s="56" t="s">
        <v>69</v>
      </c>
      <c r="K24" s="72">
        <f>IF(ISBLANK(Start_date),"",Start_date)</f>
      </c>
      <c r="L24" s="72"/>
      <c r="M24" s="72"/>
      <c r="N24" s="65"/>
      <c r="O24" s="63" t="s">
        <v>70</v>
      </c>
      <c r="P24" s="65"/>
      <c r="Q24" s="68"/>
      <c r="R24" s="68"/>
      <c r="S24" s="68"/>
      <c r="T24" s="73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52</v>
      </c>
      <c r="L25" s="65"/>
      <c r="M25" s="65"/>
      <c r="N25" s="65"/>
      <c r="O25" s="63" t="s">
        <v>71</v>
      </c>
      <c r="P25" s="65"/>
      <c r="Q25" s="68"/>
      <c r="R25" s="68"/>
      <c r="S25" s="68"/>
      <c r="T25" s="73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52</v>
      </c>
      <c r="J26" s="73"/>
      <c r="K26" s="73"/>
      <c r="L26" s="68"/>
      <c r="M26" s="68"/>
      <c r="N26" s="65"/>
      <c r="O26" s="63" t="s">
        <v>72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52</v>
      </c>
      <c r="J27" s="74" t="s">
        <v>73</v>
      </c>
      <c r="K27" s="74"/>
      <c r="L27" s="74"/>
      <c r="M27" s="74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52</v>
      </c>
      <c r="L28" s="75" t="s">
        <v>74</v>
      </c>
      <c r="M28" s="75"/>
      <c r="N28" s="75"/>
      <c r="O28" s="75"/>
      <c r="P28" s="75"/>
      <c r="Q28" s="75"/>
      <c r="R28" s="65"/>
      <c r="S28" s="65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52</v>
      </c>
      <c r="K29" s="76"/>
      <c r="L29" s="77"/>
      <c r="M29" s="77"/>
      <c r="N29" s="78"/>
      <c r="O29" s="79"/>
      <c r="P29" s="77"/>
      <c r="Q29" s="77"/>
      <c r="R29" s="78"/>
      <c r="S29" s="65" t="s">
        <v>75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52</v>
      </c>
      <c r="K30" s="80"/>
      <c r="L30" s="81"/>
      <c r="M30" s="81"/>
      <c r="N30" s="82"/>
      <c r="O30" s="83"/>
      <c r="P30" s="81"/>
      <c r="Q30" s="81"/>
      <c r="R30" s="82"/>
      <c r="S30" s="84" t="s">
        <v>76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52</v>
      </c>
      <c r="K31" s="85"/>
      <c r="L31" s="68"/>
      <c r="M31" s="68"/>
      <c r="N31" s="86"/>
      <c r="O31" s="87"/>
      <c r="P31" s="68"/>
      <c r="Q31" s="68"/>
      <c r="R31" s="86"/>
      <c r="S31" s="65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52</v>
      </c>
      <c r="L32" s="63" t="s">
        <v>77</v>
      </c>
      <c r="M32" s="65"/>
      <c r="N32" s="61" t="str">
        <f>IF(ISBLANK(Brevet_Number),"",Brevet_Number)</f>
        <v>VI0300B</v>
      </c>
      <c r="O32" s="61"/>
      <c r="P32" s="61"/>
      <c r="Q32" s="65"/>
      <c r="R32" s="65"/>
      <c r="S32" s="65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P1" sqref="P1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89"/>
      <c r="B1" s="90" t="s">
        <v>78</v>
      </c>
      <c r="C1" s="90" t="s">
        <v>79</v>
      </c>
      <c r="D1" s="90" t="s">
        <v>80</v>
      </c>
      <c r="E1" s="90" t="s">
        <v>81</v>
      </c>
      <c r="F1" s="90" t="s">
        <v>82</v>
      </c>
      <c r="G1" s="90" t="s">
        <v>60</v>
      </c>
      <c r="H1" s="91" t="s">
        <v>61</v>
      </c>
      <c r="I1" s="90" t="s">
        <v>62</v>
      </c>
      <c r="J1" s="90" t="s">
        <v>63</v>
      </c>
      <c r="K1" s="92" t="s">
        <v>83</v>
      </c>
      <c r="L1" s="92" t="s">
        <v>84</v>
      </c>
      <c r="M1" s="93" t="s">
        <v>85</v>
      </c>
      <c r="N1" s="94" t="s">
        <v>65</v>
      </c>
      <c r="O1" s="95" t="s">
        <v>86</v>
      </c>
      <c r="P1" s="95" t="s">
        <v>87</v>
      </c>
      <c r="Q1" s="95" t="s">
        <v>88</v>
      </c>
      <c r="R1" s="95" t="s">
        <v>89</v>
      </c>
    </row>
    <row r="2" spans="1:18" ht="12.75">
      <c r="A2" s="89"/>
      <c r="B2" s="96">
        <f aca="true" t="shared" si="0" ref="B2:N2">IF(ISBLANK(B3),"",B3)</f>
      </c>
      <c r="C2" s="96">
        <f t="shared" si="0"/>
      </c>
      <c r="D2" s="96">
        <f t="shared" si="0"/>
      </c>
      <c r="E2" s="96">
        <f t="shared" si="0"/>
      </c>
      <c r="F2" s="96">
        <f t="shared" si="0"/>
      </c>
      <c r="G2" s="96">
        <f t="shared" si="0"/>
      </c>
      <c r="H2" s="96">
        <f t="shared" si="0"/>
      </c>
      <c r="I2" s="96">
        <f t="shared" si="0"/>
      </c>
      <c r="J2" s="96">
        <f t="shared" si="0"/>
      </c>
      <c r="K2" s="97">
        <f t="shared" si="0"/>
      </c>
      <c r="L2" s="97">
        <f t="shared" si="0"/>
      </c>
      <c r="M2" s="97">
        <f t="shared" si="0"/>
      </c>
      <c r="N2" s="96">
        <f t="shared" si="0"/>
      </c>
      <c r="O2" s="98"/>
      <c r="P2" s="99"/>
      <c r="Q2" s="98"/>
      <c r="R2" s="98"/>
    </row>
    <row r="3" spans="1:18" ht="12.75">
      <c r="A3" s="100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102"/>
      <c r="M3" s="102"/>
      <c r="N3" s="101"/>
      <c r="O3" s="103"/>
      <c r="P3" s="104"/>
      <c r="Q3" s="103"/>
      <c r="R3" s="103"/>
    </row>
    <row r="4" spans="2:18" ht="12.75"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2"/>
      <c r="M4" s="102"/>
      <c r="N4" s="101"/>
      <c r="O4" s="104"/>
      <c r="P4" s="104"/>
      <c r="Q4" s="104"/>
      <c r="R4" s="103"/>
    </row>
    <row r="5" spans="1:18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2"/>
      <c r="M5" s="102"/>
      <c r="N5" s="101"/>
      <c r="O5" s="103"/>
      <c r="P5" s="103"/>
      <c r="Q5" s="103"/>
      <c r="R5" s="103"/>
    </row>
    <row r="6" spans="1:18" ht="12.7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1"/>
      <c r="O6" s="103"/>
      <c r="P6" s="103"/>
      <c r="Q6" s="103"/>
      <c r="R6" s="103"/>
    </row>
    <row r="7" spans="2:18" ht="12.75"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1"/>
      <c r="O7" s="104"/>
      <c r="P7" s="103"/>
      <c r="Q7" s="104"/>
      <c r="R7" s="103"/>
    </row>
    <row r="8" spans="1:18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1"/>
      <c r="O8" s="103"/>
      <c r="P8" s="104"/>
      <c r="Q8" s="103"/>
      <c r="R8" s="103"/>
    </row>
    <row r="9" spans="2:18" ht="12.75"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1"/>
      <c r="O9" s="104"/>
      <c r="P9" s="104"/>
      <c r="Q9" s="104"/>
      <c r="R9" s="103"/>
    </row>
    <row r="10" spans="1:18" ht="12.7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2"/>
      <c r="N10" s="101"/>
      <c r="O10" s="103"/>
      <c r="P10" s="104"/>
      <c r="Q10" s="103"/>
      <c r="R10" s="103"/>
    </row>
    <row r="11" spans="2:18" ht="12.75"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102"/>
      <c r="M11" s="102"/>
      <c r="N11" s="101"/>
      <c r="O11" s="104"/>
      <c r="P11" s="103"/>
      <c r="Q11" s="104"/>
      <c r="R11" s="103"/>
    </row>
    <row r="12" spans="1:18" ht="12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102"/>
      <c r="M12" s="102"/>
      <c r="N12" s="101"/>
      <c r="O12" s="103"/>
      <c r="P12" s="104"/>
      <c r="Q12" s="103"/>
      <c r="R12" s="103"/>
    </row>
    <row r="13" spans="1:18" ht="12.7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1"/>
      <c r="O13" s="103"/>
      <c r="P13" s="103"/>
      <c r="Q13" s="103"/>
      <c r="R13" s="103"/>
    </row>
    <row r="14" spans="1:18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2"/>
      <c r="N14" s="101"/>
      <c r="O14" s="103"/>
      <c r="P14" s="104"/>
      <c r="Q14" s="103"/>
      <c r="R14" s="103"/>
    </row>
    <row r="15" spans="1:18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2"/>
      <c r="M15" s="102"/>
      <c r="N15" s="101"/>
      <c r="O15" s="103"/>
      <c r="P15" s="104"/>
      <c r="Q15" s="103"/>
      <c r="R15" s="103"/>
    </row>
    <row r="16" spans="1:18" ht="12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  <c r="M16" s="102"/>
      <c r="N16" s="101"/>
      <c r="O16" s="103"/>
      <c r="P16" s="103"/>
      <c r="Q16" s="103"/>
      <c r="R16" s="103"/>
    </row>
    <row r="17" spans="1:18" ht="12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5"/>
      <c r="L17" s="102"/>
      <c r="M17" s="102"/>
      <c r="N17" s="101"/>
      <c r="O17" s="103"/>
      <c r="P17" s="104"/>
      <c r="Q17" s="103"/>
      <c r="R17" s="103"/>
    </row>
    <row r="18" spans="1:18" ht="12.75">
      <c r="A18" s="100"/>
      <c r="B18" s="101"/>
      <c r="C18" s="101"/>
      <c r="D18" s="101"/>
      <c r="E18" s="106"/>
      <c r="F18" s="101"/>
      <c r="G18" s="101"/>
      <c r="H18" s="101"/>
      <c r="I18" s="101"/>
      <c r="J18" s="101"/>
      <c r="K18" s="102"/>
      <c r="L18" s="102"/>
      <c r="M18" s="102"/>
      <c r="N18" s="101"/>
      <c r="O18" s="103"/>
      <c r="P18" s="104"/>
      <c r="Q18" s="103"/>
      <c r="R18" s="103"/>
    </row>
    <row r="19" spans="1:18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102"/>
      <c r="M19" s="102"/>
      <c r="N19" s="101"/>
      <c r="O19" s="103"/>
      <c r="P19" s="104"/>
      <c r="Q19" s="103"/>
      <c r="R19" s="103"/>
    </row>
    <row r="20" spans="1:18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  <c r="N20" s="101"/>
      <c r="O20" s="103"/>
      <c r="P20" s="104"/>
      <c r="Q20" s="103"/>
      <c r="R20" s="103"/>
    </row>
    <row r="21" spans="1:18" ht="12.7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1"/>
      <c r="O21" s="103"/>
      <c r="P21" s="103"/>
      <c r="Q21" s="103"/>
      <c r="R21" s="103"/>
    </row>
    <row r="22" spans="1:18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1"/>
      <c r="O22" s="103"/>
      <c r="P22" s="103"/>
      <c r="Q22" s="103"/>
      <c r="R22" s="103"/>
    </row>
    <row r="23" spans="1:18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2"/>
      <c r="M23" s="102"/>
      <c r="N23" s="101"/>
      <c r="O23" s="103"/>
      <c r="P23" s="103"/>
      <c r="Q23" s="103"/>
      <c r="R23" s="103"/>
    </row>
    <row r="24" spans="1:18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102"/>
      <c r="M24" s="102"/>
      <c r="N24" s="101"/>
      <c r="O24" s="103"/>
      <c r="P24" s="104"/>
      <c r="Q24" s="103"/>
      <c r="R24" s="103"/>
    </row>
    <row r="25" spans="1:18" ht="12.7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  <c r="N25" s="101"/>
      <c r="O25" s="103"/>
      <c r="P25" s="103"/>
      <c r="Q25" s="103"/>
      <c r="R25" s="103"/>
    </row>
    <row r="26" spans="1:18" ht="12.7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2"/>
      <c r="L26" s="102"/>
      <c r="M26" s="102"/>
      <c r="N26" s="101"/>
      <c r="O26" s="103"/>
      <c r="P26" s="104"/>
      <c r="Q26" s="103"/>
      <c r="R26" s="103"/>
    </row>
    <row r="27" spans="1:18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2"/>
      <c r="L27" s="102"/>
      <c r="M27" s="102"/>
      <c r="N27" s="101"/>
      <c r="O27" s="103"/>
      <c r="P27" s="104"/>
      <c r="Q27" s="103"/>
      <c r="R27" s="103"/>
    </row>
    <row r="28" spans="1:18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102"/>
      <c r="M28" s="102"/>
      <c r="N28" s="101"/>
      <c r="O28" s="103"/>
      <c r="P28" s="104"/>
      <c r="Q28" s="103"/>
      <c r="R28" s="103"/>
    </row>
    <row r="29" spans="1:18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1"/>
      <c r="O29" s="103"/>
      <c r="P29" s="104"/>
      <c r="Q29" s="103"/>
      <c r="R29" s="103"/>
    </row>
    <row r="30" spans="1:18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2"/>
      <c r="L30" s="102"/>
      <c r="M30" s="102"/>
      <c r="N30" s="101"/>
      <c r="O30" s="103"/>
      <c r="P30" s="104"/>
      <c r="Q30" s="103"/>
      <c r="R30" s="103"/>
    </row>
    <row r="31" spans="1:18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2"/>
      <c r="L31" s="102"/>
      <c r="M31" s="102"/>
      <c r="N31" s="101"/>
      <c r="O31" s="103"/>
      <c r="P31" s="104"/>
      <c r="Q31" s="103"/>
      <c r="R31" s="103"/>
    </row>
    <row r="32" spans="11:18" ht="12.75">
      <c r="K32" s="107"/>
      <c r="L32" s="107"/>
      <c r="M32" s="107"/>
      <c r="O32" s="108"/>
      <c r="Q32" s="108"/>
      <c r="R32" s="108"/>
    </row>
    <row r="34" ht="12.75">
      <c r="P34" t="s">
        <v>90</v>
      </c>
    </row>
    <row r="35" ht="12.75">
      <c r="P35" t="s">
        <v>91</v>
      </c>
    </row>
    <row r="36" ht="12.75">
      <c r="P36" t="s">
        <v>92</v>
      </c>
    </row>
    <row r="37" ht="12.75">
      <c r="P37" t="s">
        <v>93</v>
      </c>
    </row>
    <row r="38" ht="12.75">
      <c r="P38" t="s">
        <v>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95"/>
  <sheetViews>
    <sheetView tabSelected="1" workbookViewId="0" topLeftCell="A1">
      <selection activeCell="H66" sqref="H66"/>
    </sheetView>
  </sheetViews>
  <sheetFormatPr defaultColWidth="9.140625" defaultRowHeight="12.75"/>
  <cols>
    <col min="1" max="1" width="7.00390625" style="109" customWidth="1"/>
    <col min="2" max="2" width="3.7109375" style="110" customWidth="1"/>
    <col min="3" max="3" width="30.7109375" style="111" customWidth="1"/>
    <col min="4" max="4" width="5.57421875" style="109" customWidth="1"/>
    <col min="5" max="5" width="0.71875" style="0" customWidth="1"/>
    <col min="6" max="6" width="5.57421875" style="109" customWidth="1"/>
    <col min="7" max="7" width="3.7109375" style="110" customWidth="1"/>
    <col min="8" max="8" width="30.7109375" style="111" customWidth="1"/>
    <col min="9" max="9" width="5.57421875" style="109" customWidth="1"/>
    <col min="11" max="11" width="3.7109375" style="0" customWidth="1"/>
    <col min="12" max="12" width="23.8515625" style="0" customWidth="1"/>
  </cols>
  <sheetData>
    <row r="1" spans="1:9" ht="60.75">
      <c r="A1" s="112" t="s">
        <v>95</v>
      </c>
      <c r="B1" s="113" t="s">
        <v>96</v>
      </c>
      <c r="C1" s="114" t="s">
        <v>97</v>
      </c>
      <c r="D1" s="115" t="s">
        <v>98</v>
      </c>
      <c r="F1" s="112" t="s">
        <v>95</v>
      </c>
      <c r="G1" s="113" t="s">
        <v>96</v>
      </c>
      <c r="H1" s="114" t="s">
        <v>97</v>
      </c>
      <c r="I1" s="115" t="s">
        <v>98</v>
      </c>
    </row>
    <row r="2" spans="1:9" ht="12.75">
      <c r="A2" s="116"/>
      <c r="B2" s="117"/>
      <c r="C2" s="117" t="s">
        <v>99</v>
      </c>
      <c r="D2" s="118"/>
      <c r="F2" s="119">
        <f>A23+D23</f>
        <v>15.3</v>
      </c>
      <c r="G2" s="120" t="s">
        <v>100</v>
      </c>
      <c r="H2" s="121" t="s">
        <v>101</v>
      </c>
      <c r="I2" s="122">
        <v>0.5</v>
      </c>
    </row>
    <row r="3" spans="1:16" ht="12.75">
      <c r="A3" s="116"/>
      <c r="B3" s="117"/>
      <c r="C3" s="117" t="s">
        <v>102</v>
      </c>
      <c r="D3" s="118"/>
      <c r="F3" s="119">
        <f aca="true" t="shared" si="0" ref="F3:F23">F2+I2</f>
        <v>15.8</v>
      </c>
      <c r="G3" s="120" t="s">
        <v>100</v>
      </c>
      <c r="H3" s="121" t="s">
        <v>103</v>
      </c>
      <c r="I3" s="122">
        <v>2.2</v>
      </c>
      <c r="N3" s="123"/>
      <c r="O3" s="124"/>
      <c r="P3" s="125"/>
    </row>
    <row r="4" spans="1:16" ht="12.75">
      <c r="A4" s="119"/>
      <c r="B4" s="126"/>
      <c r="C4" s="127"/>
      <c r="D4" s="122"/>
      <c r="F4" s="119">
        <f t="shared" si="0"/>
        <v>18</v>
      </c>
      <c r="G4" s="120" t="s">
        <v>100</v>
      </c>
      <c r="H4" s="121" t="s">
        <v>104</v>
      </c>
      <c r="I4" s="122">
        <v>1.4</v>
      </c>
      <c r="N4" s="123"/>
      <c r="O4" s="124"/>
      <c r="P4" s="125"/>
    </row>
    <row r="5" spans="1:16" ht="12.75">
      <c r="A5" s="119">
        <v>0</v>
      </c>
      <c r="B5" s="126" t="s">
        <v>100</v>
      </c>
      <c r="C5" s="127" t="s">
        <v>105</v>
      </c>
      <c r="D5" s="122">
        <v>0</v>
      </c>
      <c r="F5" s="119">
        <f t="shared" si="0"/>
        <v>19.4</v>
      </c>
      <c r="G5" s="120" t="s">
        <v>106</v>
      </c>
      <c r="H5" s="121" t="s">
        <v>107</v>
      </c>
      <c r="I5" s="122">
        <v>0.1</v>
      </c>
      <c r="N5" s="123"/>
      <c r="O5" s="124"/>
      <c r="P5" s="125"/>
    </row>
    <row r="6" spans="1:16" ht="12.75">
      <c r="A6" s="119">
        <f aca="true" t="shared" si="1" ref="A6:A23">A5+D5</f>
        <v>0</v>
      </c>
      <c r="B6" s="126" t="s">
        <v>108</v>
      </c>
      <c r="C6" s="121" t="s">
        <v>109</v>
      </c>
      <c r="D6" s="122">
        <v>0.6</v>
      </c>
      <c r="F6" s="119">
        <f t="shared" si="0"/>
        <v>19.5</v>
      </c>
      <c r="G6" s="126" t="s">
        <v>100</v>
      </c>
      <c r="H6" s="127" t="s">
        <v>110</v>
      </c>
      <c r="I6" s="122">
        <v>0.2</v>
      </c>
      <c r="O6" s="124"/>
      <c r="P6" s="124"/>
    </row>
    <row r="7" spans="1:16" ht="12.75">
      <c r="A7" s="119">
        <f t="shared" si="1"/>
        <v>0.6</v>
      </c>
      <c r="B7" s="126" t="s">
        <v>100</v>
      </c>
      <c r="C7" s="127" t="s">
        <v>111</v>
      </c>
      <c r="D7" s="122">
        <v>0.6</v>
      </c>
      <c r="F7" s="119">
        <f t="shared" si="0"/>
        <v>19.7</v>
      </c>
      <c r="G7" s="126" t="s">
        <v>100</v>
      </c>
      <c r="H7" s="127" t="s">
        <v>112</v>
      </c>
      <c r="I7" s="122">
        <v>1.5</v>
      </c>
      <c r="O7" s="124"/>
      <c r="P7" s="124"/>
    </row>
    <row r="8" spans="1:16" ht="12.75">
      <c r="A8" s="119">
        <f t="shared" si="1"/>
        <v>1.2</v>
      </c>
      <c r="B8" s="126" t="s">
        <v>100</v>
      </c>
      <c r="C8" s="127" t="s">
        <v>113</v>
      </c>
      <c r="D8" s="122">
        <v>0.2</v>
      </c>
      <c r="F8" s="119">
        <f t="shared" si="0"/>
        <v>21.2</v>
      </c>
      <c r="G8" s="126" t="s">
        <v>100</v>
      </c>
      <c r="H8" s="127" t="s">
        <v>114</v>
      </c>
      <c r="I8" s="122">
        <v>0.5</v>
      </c>
      <c r="O8" s="124"/>
      <c r="P8" s="125"/>
    </row>
    <row r="9" spans="1:16" ht="12.75">
      <c r="A9" s="119">
        <f t="shared" si="1"/>
        <v>1.4</v>
      </c>
      <c r="B9" s="126" t="s">
        <v>100</v>
      </c>
      <c r="C9" s="127" t="s">
        <v>115</v>
      </c>
      <c r="D9" s="122">
        <v>0.6</v>
      </c>
      <c r="F9" s="119">
        <f t="shared" si="0"/>
        <v>21.7</v>
      </c>
      <c r="G9" s="126" t="s">
        <v>108</v>
      </c>
      <c r="H9" s="127" t="s">
        <v>116</v>
      </c>
      <c r="I9" s="122">
        <v>0.2</v>
      </c>
      <c r="O9" s="124"/>
      <c r="P9" s="125"/>
    </row>
    <row r="10" spans="1:16" ht="12.75">
      <c r="A10" s="119">
        <f t="shared" si="1"/>
        <v>2</v>
      </c>
      <c r="B10" s="126" t="s">
        <v>106</v>
      </c>
      <c r="C10" s="127" t="s">
        <v>117</v>
      </c>
      <c r="D10" s="122">
        <v>0.1</v>
      </c>
      <c r="F10" s="119">
        <f t="shared" si="0"/>
        <v>21.9</v>
      </c>
      <c r="G10" s="126" t="s">
        <v>108</v>
      </c>
      <c r="H10" s="127" t="s">
        <v>118</v>
      </c>
      <c r="I10" s="122">
        <v>0.4</v>
      </c>
      <c r="O10" s="124"/>
      <c r="P10" s="125"/>
    </row>
    <row r="11" spans="1:16" ht="12.75">
      <c r="A11" s="119">
        <f t="shared" si="1"/>
        <v>2.1</v>
      </c>
      <c r="B11" s="126" t="s">
        <v>106</v>
      </c>
      <c r="C11" s="127" t="s">
        <v>119</v>
      </c>
      <c r="D11" s="122">
        <v>0.1</v>
      </c>
      <c r="F11" s="119">
        <f t="shared" si="0"/>
        <v>22.299999999999997</v>
      </c>
      <c r="G11" s="126" t="s">
        <v>106</v>
      </c>
      <c r="H11" s="127" t="s">
        <v>120</v>
      </c>
      <c r="I11" s="122">
        <v>0.1</v>
      </c>
      <c r="O11" s="124"/>
      <c r="P11" s="125"/>
    </row>
    <row r="12" spans="1:16" ht="12.75">
      <c r="A12" s="119">
        <f t="shared" si="1"/>
        <v>2.2</v>
      </c>
      <c r="B12" s="126" t="s">
        <v>106</v>
      </c>
      <c r="C12" s="127" t="s">
        <v>121</v>
      </c>
      <c r="D12" s="122">
        <v>0.2</v>
      </c>
      <c r="F12" s="119">
        <f t="shared" si="0"/>
        <v>22.4</v>
      </c>
      <c r="G12" s="126" t="s">
        <v>108</v>
      </c>
      <c r="H12" s="127" t="s">
        <v>122</v>
      </c>
      <c r="I12" s="122">
        <v>0.8</v>
      </c>
      <c r="O12" s="124"/>
      <c r="P12" s="125"/>
    </row>
    <row r="13" spans="1:16" ht="12.75">
      <c r="A13" s="119">
        <f t="shared" si="1"/>
        <v>2.4000000000000004</v>
      </c>
      <c r="B13" s="126" t="s">
        <v>106</v>
      </c>
      <c r="C13" s="127" t="s">
        <v>123</v>
      </c>
      <c r="D13" s="122">
        <v>0.1</v>
      </c>
      <c r="F13" s="119">
        <f t="shared" si="0"/>
        <v>23.2</v>
      </c>
      <c r="G13" s="126" t="s">
        <v>100</v>
      </c>
      <c r="H13" s="127" t="s">
        <v>124</v>
      </c>
      <c r="I13" s="122">
        <v>0.3</v>
      </c>
      <c r="O13" s="124"/>
      <c r="P13" s="125"/>
    </row>
    <row r="14" spans="1:16" ht="12.75">
      <c r="A14" s="119">
        <f t="shared" si="1"/>
        <v>2.5000000000000004</v>
      </c>
      <c r="B14" s="126" t="s">
        <v>106</v>
      </c>
      <c r="C14" s="127" t="s">
        <v>125</v>
      </c>
      <c r="D14" s="122">
        <v>0.1</v>
      </c>
      <c r="F14" s="119">
        <f t="shared" si="0"/>
        <v>23.5</v>
      </c>
      <c r="G14" s="120" t="s">
        <v>108</v>
      </c>
      <c r="H14" s="127" t="s">
        <v>126</v>
      </c>
      <c r="I14" s="122">
        <v>1.8</v>
      </c>
      <c r="O14" s="124"/>
      <c r="P14" s="125"/>
    </row>
    <row r="15" spans="1:16" ht="12.75">
      <c r="A15" s="119">
        <f t="shared" si="1"/>
        <v>2.6000000000000005</v>
      </c>
      <c r="B15" s="126" t="s">
        <v>106</v>
      </c>
      <c r="C15" s="127" t="s">
        <v>127</v>
      </c>
      <c r="D15" s="122">
        <v>0.1</v>
      </c>
      <c r="F15" s="119">
        <f t="shared" si="0"/>
        <v>25.3</v>
      </c>
      <c r="G15" s="120" t="s">
        <v>100</v>
      </c>
      <c r="H15" s="127" t="s">
        <v>128</v>
      </c>
      <c r="I15" s="122">
        <v>0.9</v>
      </c>
      <c r="O15" s="124"/>
      <c r="P15" s="125"/>
    </row>
    <row r="16" spans="1:16" ht="12.75">
      <c r="A16" s="119">
        <f t="shared" si="1"/>
        <v>2.7000000000000006</v>
      </c>
      <c r="B16" s="126" t="s">
        <v>106</v>
      </c>
      <c r="C16" s="127" t="s">
        <v>129</v>
      </c>
      <c r="D16" s="122">
        <v>4.9</v>
      </c>
      <c r="F16" s="119">
        <f t="shared" si="0"/>
        <v>26.2</v>
      </c>
      <c r="G16" s="120" t="s">
        <v>100</v>
      </c>
      <c r="H16" s="127" t="s">
        <v>130</v>
      </c>
      <c r="I16" s="122">
        <v>1</v>
      </c>
      <c r="O16" s="11"/>
      <c r="P16" s="31"/>
    </row>
    <row r="17" spans="1:16" ht="12.75">
      <c r="A17" s="119">
        <f t="shared" si="1"/>
        <v>7.600000000000001</v>
      </c>
      <c r="B17" s="126" t="s">
        <v>100</v>
      </c>
      <c r="C17" s="127" t="s">
        <v>131</v>
      </c>
      <c r="D17" s="122">
        <v>0.1</v>
      </c>
      <c r="F17" s="119">
        <f t="shared" si="0"/>
        <v>27.2</v>
      </c>
      <c r="G17" s="120" t="s">
        <v>100</v>
      </c>
      <c r="H17" s="127" t="s">
        <v>132</v>
      </c>
      <c r="I17" s="122">
        <v>0.3</v>
      </c>
      <c r="O17" s="124"/>
      <c r="P17" s="125"/>
    </row>
    <row r="18" spans="1:16" ht="12.75">
      <c r="A18" s="119">
        <f t="shared" si="1"/>
        <v>7.700000000000001</v>
      </c>
      <c r="B18" s="126" t="s">
        <v>108</v>
      </c>
      <c r="C18" s="127" t="s">
        <v>133</v>
      </c>
      <c r="D18" s="122">
        <v>0.5</v>
      </c>
      <c r="F18" s="119">
        <f t="shared" si="0"/>
        <v>27.5</v>
      </c>
      <c r="G18" s="126" t="s">
        <v>108</v>
      </c>
      <c r="H18" s="127" t="s">
        <v>134</v>
      </c>
      <c r="I18" s="122">
        <v>0.6</v>
      </c>
      <c r="O18" s="124"/>
      <c r="P18" s="125"/>
    </row>
    <row r="19" spans="1:16" ht="12.75">
      <c r="A19" s="119">
        <f t="shared" si="1"/>
        <v>8.200000000000001</v>
      </c>
      <c r="B19" s="126" t="s">
        <v>106</v>
      </c>
      <c r="C19" s="127" t="s">
        <v>135</v>
      </c>
      <c r="D19" s="122">
        <v>0.2</v>
      </c>
      <c r="F19" s="119">
        <f t="shared" si="0"/>
        <v>28.1</v>
      </c>
      <c r="G19" s="126" t="s">
        <v>106</v>
      </c>
      <c r="H19" s="127" t="s">
        <v>136</v>
      </c>
      <c r="I19" s="122">
        <v>0.8</v>
      </c>
      <c r="O19" s="124"/>
      <c r="P19" s="125"/>
    </row>
    <row r="20" spans="1:16" ht="12.75">
      <c r="A20" s="119">
        <f t="shared" si="1"/>
        <v>8.4</v>
      </c>
      <c r="B20" s="126" t="s">
        <v>100</v>
      </c>
      <c r="C20" s="127" t="s">
        <v>137</v>
      </c>
      <c r="D20" s="122">
        <v>0.1</v>
      </c>
      <c r="F20" s="119">
        <f t="shared" si="0"/>
        <v>28.900000000000002</v>
      </c>
      <c r="G20" s="126" t="s">
        <v>106</v>
      </c>
      <c r="H20" s="127" t="s">
        <v>138</v>
      </c>
      <c r="I20" s="122">
        <v>1.4</v>
      </c>
      <c r="O20" s="124"/>
      <c r="P20" s="125"/>
    </row>
    <row r="21" spans="1:16" ht="12.75">
      <c r="A21" s="119">
        <f t="shared" si="1"/>
        <v>8.5</v>
      </c>
      <c r="B21" s="126" t="s">
        <v>106</v>
      </c>
      <c r="C21" s="127" t="s">
        <v>139</v>
      </c>
      <c r="D21" s="122">
        <v>0.6</v>
      </c>
      <c r="F21" s="119">
        <f t="shared" si="0"/>
        <v>30.3</v>
      </c>
      <c r="G21" s="126" t="s">
        <v>100</v>
      </c>
      <c r="H21" s="127" t="s">
        <v>140</v>
      </c>
      <c r="I21" s="122">
        <v>1.9</v>
      </c>
      <c r="O21" s="124"/>
      <c r="P21" s="125"/>
    </row>
    <row r="22" spans="1:16" ht="12.75">
      <c r="A22" s="119">
        <f t="shared" si="1"/>
        <v>9.1</v>
      </c>
      <c r="B22" s="126" t="s">
        <v>108</v>
      </c>
      <c r="C22" s="127" t="s">
        <v>141</v>
      </c>
      <c r="D22" s="122">
        <v>0.9</v>
      </c>
      <c r="F22" s="119">
        <f t="shared" si="0"/>
        <v>32.2</v>
      </c>
      <c r="G22" s="126" t="s">
        <v>100</v>
      </c>
      <c r="H22" s="127" t="s">
        <v>142</v>
      </c>
      <c r="I22" s="122">
        <v>4</v>
      </c>
      <c r="O22" s="124"/>
      <c r="P22" s="125"/>
    </row>
    <row r="23" spans="1:16" ht="12.75">
      <c r="A23" s="128">
        <f t="shared" si="1"/>
        <v>10</v>
      </c>
      <c r="B23" s="129" t="s">
        <v>100</v>
      </c>
      <c r="C23" s="130" t="s">
        <v>143</v>
      </c>
      <c r="D23" s="131">
        <v>5.3</v>
      </c>
      <c r="F23" s="128">
        <f t="shared" si="0"/>
        <v>36.2</v>
      </c>
      <c r="G23" s="129" t="s">
        <v>106</v>
      </c>
      <c r="H23" s="130" t="s">
        <v>144</v>
      </c>
      <c r="I23" s="131">
        <v>0.8</v>
      </c>
      <c r="N23" s="123"/>
      <c r="O23" s="124"/>
      <c r="P23" s="125"/>
    </row>
    <row r="24" spans="1:16" ht="4.5" customHeight="1">
      <c r="A24" s="132"/>
      <c r="B24" s="133"/>
      <c r="C24" s="134"/>
      <c r="D24" s="132"/>
      <c r="F24" s="132"/>
      <c r="G24" s="133"/>
      <c r="H24" s="134"/>
      <c r="I24" s="132"/>
      <c r="N24" s="123"/>
      <c r="O24" s="124"/>
      <c r="P24" s="125"/>
    </row>
    <row r="25" spans="1:9" ht="60.75">
      <c r="A25" s="112" t="s">
        <v>95</v>
      </c>
      <c r="B25" s="113" t="s">
        <v>96</v>
      </c>
      <c r="C25" s="114" t="s">
        <v>97</v>
      </c>
      <c r="D25" s="115" t="s">
        <v>98</v>
      </c>
      <c r="F25" s="112" t="s">
        <v>95</v>
      </c>
      <c r="G25" s="113" t="s">
        <v>96</v>
      </c>
      <c r="H25" s="114" t="s">
        <v>97</v>
      </c>
      <c r="I25" s="115" t="s">
        <v>98</v>
      </c>
    </row>
    <row r="26" spans="1:99" s="135" customFormat="1" ht="12.75">
      <c r="A26" s="119">
        <f>F23+I23</f>
        <v>37</v>
      </c>
      <c r="B26" s="120" t="s">
        <v>100</v>
      </c>
      <c r="C26" s="121" t="s">
        <v>145</v>
      </c>
      <c r="D26" s="122">
        <v>1.5</v>
      </c>
      <c r="E26"/>
      <c r="F26" s="119">
        <f>A40+D43</f>
        <v>54.39999999999999</v>
      </c>
      <c r="G26" s="126" t="s">
        <v>100</v>
      </c>
      <c r="H26" s="121" t="s">
        <v>146</v>
      </c>
      <c r="I26" s="122">
        <v>1.6</v>
      </c>
      <c r="J26"/>
      <c r="K26"/>
      <c r="L26"/>
      <c r="M26"/>
      <c r="N26"/>
      <c r="O26"/>
      <c r="P26" s="124"/>
      <c r="Q26" s="125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35" customFormat="1" ht="12.75">
      <c r="A27" s="119">
        <f aca="true" t="shared" si="2" ref="A27:A38">A26+D26</f>
        <v>38.5</v>
      </c>
      <c r="B27" s="120" t="s">
        <v>106</v>
      </c>
      <c r="C27" s="127" t="s">
        <v>147</v>
      </c>
      <c r="D27" s="122">
        <v>1.3</v>
      </c>
      <c r="E27"/>
      <c r="F27" s="119">
        <f aca="true" t="shared" si="3" ref="F27:F44">F26+I26</f>
        <v>55.99999999999999</v>
      </c>
      <c r="G27" s="126" t="s">
        <v>100</v>
      </c>
      <c r="H27" s="127" t="s">
        <v>148</v>
      </c>
      <c r="I27" s="122">
        <v>1.1</v>
      </c>
      <c r="J27"/>
      <c r="K27"/>
      <c r="L27"/>
      <c r="M27"/>
      <c r="N27"/>
      <c r="O27"/>
      <c r="P27" s="124"/>
      <c r="Q27" s="12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35" customFormat="1" ht="12.75">
      <c r="A28" s="119">
        <f t="shared" si="2"/>
        <v>39.8</v>
      </c>
      <c r="B28" s="126" t="s">
        <v>108</v>
      </c>
      <c r="C28" s="127" t="s">
        <v>149</v>
      </c>
      <c r="D28" s="122">
        <v>0.4</v>
      </c>
      <c r="E28"/>
      <c r="F28" s="119">
        <f t="shared" si="3"/>
        <v>57.099999999999994</v>
      </c>
      <c r="G28" s="126" t="s">
        <v>100</v>
      </c>
      <c r="H28" s="127" t="s">
        <v>150</v>
      </c>
      <c r="I28" s="122">
        <v>0.2</v>
      </c>
      <c r="J28"/>
      <c r="K28"/>
      <c r="L28"/>
      <c r="M28"/>
      <c r="N28"/>
      <c r="O28"/>
      <c r="P28" s="124"/>
      <c r="Q28" s="12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135" customFormat="1" ht="12.75">
      <c r="A29" s="119">
        <f t="shared" si="2"/>
        <v>40.199999999999996</v>
      </c>
      <c r="B29" s="126" t="s">
        <v>100</v>
      </c>
      <c r="C29" s="127" t="s">
        <v>151</v>
      </c>
      <c r="D29" s="122">
        <v>1.3</v>
      </c>
      <c r="E29"/>
      <c r="F29" s="119">
        <f t="shared" si="3"/>
        <v>57.3</v>
      </c>
      <c r="G29" s="126" t="s">
        <v>108</v>
      </c>
      <c r="H29" s="127" t="s">
        <v>152</v>
      </c>
      <c r="I29" s="122">
        <v>0</v>
      </c>
      <c r="J29"/>
      <c r="K29"/>
      <c r="L29"/>
      <c r="M29"/>
      <c r="N29"/>
      <c r="O29"/>
      <c r="P29" s="124"/>
      <c r="Q29" s="3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135" customFormat="1" ht="12.75">
      <c r="A30" s="119">
        <f t="shared" si="2"/>
        <v>41.49999999999999</v>
      </c>
      <c r="B30" s="126" t="s">
        <v>108</v>
      </c>
      <c r="C30" s="127" t="s">
        <v>153</v>
      </c>
      <c r="D30" s="122">
        <v>0.1</v>
      </c>
      <c r="E30"/>
      <c r="F30" s="119">
        <f t="shared" si="3"/>
        <v>57.3</v>
      </c>
      <c r="G30" s="126" t="s">
        <v>106</v>
      </c>
      <c r="H30" s="127" t="s">
        <v>154</v>
      </c>
      <c r="I30" s="122">
        <v>5.7</v>
      </c>
      <c r="J30"/>
      <c r="K30"/>
      <c r="L30"/>
      <c r="M30"/>
      <c r="N30"/>
      <c r="O30"/>
      <c r="P30" s="124"/>
      <c r="Q30" s="12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35" customFormat="1" ht="12.75">
      <c r="A31" s="119">
        <f t="shared" si="2"/>
        <v>41.599999999999994</v>
      </c>
      <c r="B31" s="126" t="s">
        <v>106</v>
      </c>
      <c r="C31" s="127" t="s">
        <v>154</v>
      </c>
      <c r="D31" s="122">
        <v>0.4</v>
      </c>
      <c r="E31"/>
      <c r="F31" s="119">
        <f t="shared" si="3"/>
        <v>63</v>
      </c>
      <c r="G31" s="126" t="s">
        <v>106</v>
      </c>
      <c r="H31" s="127" t="s">
        <v>155</v>
      </c>
      <c r="I31" s="122">
        <v>2.2</v>
      </c>
      <c r="J31"/>
      <c r="K31"/>
      <c r="L31"/>
      <c r="M31"/>
      <c r="N31"/>
      <c r="O31"/>
      <c r="P31" s="124"/>
      <c r="Q31" s="12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135" customFormat="1" ht="12.75">
      <c r="A32" s="119">
        <f t="shared" si="2"/>
        <v>41.99999999999999</v>
      </c>
      <c r="B32" s="126" t="s">
        <v>100</v>
      </c>
      <c r="C32" s="127" t="s">
        <v>156</v>
      </c>
      <c r="D32" s="122">
        <v>0.1</v>
      </c>
      <c r="E32"/>
      <c r="F32" s="119">
        <f t="shared" si="3"/>
        <v>65.2</v>
      </c>
      <c r="G32" s="126" t="s">
        <v>100</v>
      </c>
      <c r="H32" s="127" t="s">
        <v>157</v>
      </c>
      <c r="I32" s="122">
        <v>0.6</v>
      </c>
      <c r="J32"/>
      <c r="K32"/>
      <c r="L32"/>
      <c r="M32"/>
      <c r="N32"/>
      <c r="O32"/>
      <c r="P32" s="31"/>
      <c r="Q32" s="12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135" customFormat="1" ht="12.75">
      <c r="A33" s="119">
        <f t="shared" si="2"/>
        <v>42.099999999999994</v>
      </c>
      <c r="B33" s="126" t="s">
        <v>100</v>
      </c>
      <c r="C33" s="127" t="s">
        <v>158</v>
      </c>
      <c r="D33" s="122">
        <v>2.3</v>
      </c>
      <c r="E33"/>
      <c r="F33" s="119">
        <f t="shared" si="3"/>
        <v>65.8</v>
      </c>
      <c r="G33" s="126" t="s">
        <v>106</v>
      </c>
      <c r="H33" s="127" t="s">
        <v>159</v>
      </c>
      <c r="I33" s="122">
        <v>1.2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135" customFormat="1" ht="12.75">
      <c r="A34" s="119">
        <f t="shared" si="2"/>
        <v>44.39999999999999</v>
      </c>
      <c r="B34" s="126" t="s">
        <v>100</v>
      </c>
      <c r="C34" s="127" t="s">
        <v>160</v>
      </c>
      <c r="D34" s="122">
        <v>0.4</v>
      </c>
      <c r="E34"/>
      <c r="F34" s="119">
        <f t="shared" si="3"/>
        <v>67</v>
      </c>
      <c r="G34" s="126" t="s">
        <v>108</v>
      </c>
      <c r="H34" s="127" t="s">
        <v>161</v>
      </c>
      <c r="I34" s="122">
        <v>1.7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35" customFormat="1" ht="12.75">
      <c r="A35" s="119">
        <f t="shared" si="2"/>
        <v>44.79999999999999</v>
      </c>
      <c r="B35" s="126" t="s">
        <v>106</v>
      </c>
      <c r="C35" s="127" t="s">
        <v>154</v>
      </c>
      <c r="D35" s="122">
        <v>0.2</v>
      </c>
      <c r="E35"/>
      <c r="F35" s="119">
        <f t="shared" si="3"/>
        <v>68.7</v>
      </c>
      <c r="G35" s="126" t="s">
        <v>100</v>
      </c>
      <c r="H35" s="127" t="s">
        <v>162</v>
      </c>
      <c r="I35" s="122">
        <v>12.9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135" customFormat="1" ht="12.75">
      <c r="A36" s="119">
        <f t="shared" si="2"/>
        <v>44.99999999999999</v>
      </c>
      <c r="B36" s="126" t="s">
        <v>108</v>
      </c>
      <c r="C36" s="127" t="s">
        <v>163</v>
      </c>
      <c r="D36" s="122">
        <v>5.8</v>
      </c>
      <c r="E36"/>
      <c r="F36" s="119">
        <f t="shared" si="3"/>
        <v>81.60000000000001</v>
      </c>
      <c r="G36" s="126" t="s">
        <v>100</v>
      </c>
      <c r="H36" s="127" t="s">
        <v>164</v>
      </c>
      <c r="I36" s="122">
        <v>5.9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135" customFormat="1" ht="12.75">
      <c r="A37" s="119">
        <f t="shared" si="2"/>
        <v>50.79999999999999</v>
      </c>
      <c r="B37" s="126" t="s">
        <v>106</v>
      </c>
      <c r="C37" s="127" t="s">
        <v>165</v>
      </c>
      <c r="D37" s="122">
        <v>0.9</v>
      </c>
      <c r="E37"/>
      <c r="F37" s="119">
        <f t="shared" si="3"/>
        <v>87.50000000000001</v>
      </c>
      <c r="G37" s="126" t="s">
        <v>100</v>
      </c>
      <c r="H37" s="127" t="s">
        <v>162</v>
      </c>
      <c r="I37" s="122">
        <v>1.5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135" customFormat="1" ht="12.75">
      <c r="A38" s="119">
        <f t="shared" si="2"/>
        <v>51.69999999999999</v>
      </c>
      <c r="B38" s="126" t="s">
        <v>108</v>
      </c>
      <c r="C38" s="127" t="s">
        <v>166</v>
      </c>
      <c r="D38" s="122">
        <v>0.1</v>
      </c>
      <c r="E38"/>
      <c r="F38" s="119">
        <f t="shared" si="3"/>
        <v>89.00000000000001</v>
      </c>
      <c r="G38" s="126" t="s">
        <v>100</v>
      </c>
      <c r="H38" s="127" t="s">
        <v>167</v>
      </c>
      <c r="I38" s="122">
        <v>5.9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35" customFormat="1" ht="12.75">
      <c r="A39" s="119"/>
      <c r="B39" s="126"/>
      <c r="C39" s="127"/>
      <c r="D39" s="122"/>
      <c r="E39"/>
      <c r="F39" s="119">
        <f t="shared" si="3"/>
        <v>94.90000000000002</v>
      </c>
      <c r="G39" s="126" t="s">
        <v>100</v>
      </c>
      <c r="H39" s="127" t="s">
        <v>168</v>
      </c>
      <c r="I39" s="122">
        <v>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135" customFormat="1" ht="12.75">
      <c r="A40" s="116">
        <f>A38+D38</f>
        <v>51.79999999999999</v>
      </c>
      <c r="B40" s="136"/>
      <c r="C40" s="117" t="s">
        <v>169</v>
      </c>
      <c r="D40" s="122"/>
      <c r="E40"/>
      <c r="F40" s="119">
        <f t="shared" si="3"/>
        <v>103.90000000000002</v>
      </c>
      <c r="G40" s="126" t="s">
        <v>108</v>
      </c>
      <c r="H40" s="127" t="s">
        <v>170</v>
      </c>
      <c r="I40" s="122">
        <v>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135" customFormat="1" ht="12.75">
      <c r="A41" s="119"/>
      <c r="B41" s="117"/>
      <c r="C41" s="117" t="s">
        <v>171</v>
      </c>
      <c r="D41" s="118"/>
      <c r="E41"/>
      <c r="F41" s="119">
        <f t="shared" si="3"/>
        <v>104.90000000000002</v>
      </c>
      <c r="G41" s="126" t="s">
        <v>108</v>
      </c>
      <c r="H41" s="127" t="s">
        <v>172</v>
      </c>
      <c r="I41" s="122">
        <v>5.4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135" customFormat="1" ht="12.75">
      <c r="A42" s="119"/>
      <c r="B42" s="117"/>
      <c r="C42" s="117"/>
      <c r="D42" s="118"/>
      <c r="E42"/>
      <c r="F42" s="119">
        <f t="shared" si="3"/>
        <v>110.30000000000003</v>
      </c>
      <c r="G42" s="126" t="s">
        <v>106</v>
      </c>
      <c r="H42" s="127" t="s">
        <v>173</v>
      </c>
      <c r="I42" s="122">
        <v>1.2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135" customFormat="1" ht="12.75">
      <c r="A43" s="119"/>
      <c r="B43" s="126" t="s">
        <v>100</v>
      </c>
      <c r="C43" s="127" t="s">
        <v>174</v>
      </c>
      <c r="D43" s="122">
        <v>2.6</v>
      </c>
      <c r="E43"/>
      <c r="F43" s="119">
        <f t="shared" si="3"/>
        <v>111.50000000000003</v>
      </c>
      <c r="G43" s="126" t="s">
        <v>108</v>
      </c>
      <c r="H43" s="127" t="s">
        <v>175</v>
      </c>
      <c r="I43" s="122">
        <v>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135" customFormat="1" ht="12.75">
      <c r="A44" s="119"/>
      <c r="B44" s="126"/>
      <c r="C44" s="127"/>
      <c r="D44" s="122"/>
      <c r="E44"/>
      <c r="F44" s="119">
        <f t="shared" si="3"/>
        <v>113.50000000000003</v>
      </c>
      <c r="G44" s="126" t="s">
        <v>100</v>
      </c>
      <c r="H44" s="127" t="s">
        <v>176</v>
      </c>
      <c r="I44" s="122">
        <v>1.5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135" customFormat="1" ht="12.75">
      <c r="A45" s="119"/>
      <c r="B45" s="126"/>
      <c r="C45" s="127"/>
      <c r="D45" s="122"/>
      <c r="E45"/>
      <c r="F45" s="119"/>
      <c r="G45" s="126"/>
      <c r="H45" s="127"/>
      <c r="I45" s="12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135" customFormat="1" ht="12.75">
      <c r="A46" s="119"/>
      <c r="B46" s="126"/>
      <c r="C46" s="127"/>
      <c r="D46" s="122"/>
      <c r="E46"/>
      <c r="F46" s="116">
        <v>115</v>
      </c>
      <c r="G46" s="117" t="s">
        <v>100</v>
      </c>
      <c r="H46" s="117" t="s">
        <v>177</v>
      </c>
      <c r="I46" s="11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" ht="12.75">
      <c r="A47" s="128"/>
      <c r="B47" s="129"/>
      <c r="C47" s="130"/>
      <c r="D47" s="131"/>
      <c r="F47" s="137"/>
      <c r="G47" s="138"/>
      <c r="H47" s="138" t="s">
        <v>178</v>
      </c>
      <c r="I47" s="139"/>
    </row>
    <row r="48" ht="3.75" customHeight="1"/>
    <row r="49" spans="1:9" ht="60.75">
      <c r="A49" s="112" t="s">
        <v>95</v>
      </c>
      <c r="B49" s="113" t="s">
        <v>96</v>
      </c>
      <c r="C49" s="114" t="s">
        <v>97</v>
      </c>
      <c r="D49" s="115" t="s">
        <v>98</v>
      </c>
      <c r="F49" s="112" t="s">
        <v>95</v>
      </c>
      <c r="G49" s="113" t="s">
        <v>96</v>
      </c>
      <c r="H49" s="114" t="s">
        <v>97</v>
      </c>
      <c r="I49" s="115" t="s">
        <v>98</v>
      </c>
    </row>
    <row r="50" spans="1:9" ht="12.75">
      <c r="A50" s="119">
        <f>F46+I46</f>
        <v>115</v>
      </c>
      <c r="B50" s="126" t="s">
        <v>100</v>
      </c>
      <c r="C50" s="127" t="s">
        <v>179</v>
      </c>
      <c r="D50" s="122">
        <v>2</v>
      </c>
      <c r="F50" s="140">
        <f>A71+D71</f>
        <v>183.09999999999997</v>
      </c>
      <c r="G50" s="126" t="s">
        <v>106</v>
      </c>
      <c r="H50" s="121" t="s">
        <v>180</v>
      </c>
      <c r="I50" s="122">
        <v>4.5</v>
      </c>
    </row>
    <row r="51" spans="1:9" ht="12.75">
      <c r="A51" s="119">
        <f aca="true" t="shared" si="4" ref="A51:A56">A50+D50</f>
        <v>117</v>
      </c>
      <c r="B51" s="126" t="s">
        <v>100</v>
      </c>
      <c r="C51" s="127" t="s">
        <v>181</v>
      </c>
      <c r="D51" s="122">
        <v>1.3</v>
      </c>
      <c r="F51" s="140">
        <f>F50+I50</f>
        <v>187.59999999999997</v>
      </c>
      <c r="G51" s="126" t="s">
        <v>108</v>
      </c>
      <c r="H51" s="127" t="s">
        <v>182</v>
      </c>
      <c r="I51" s="122">
        <v>2.7</v>
      </c>
    </row>
    <row r="52" spans="1:9" ht="12.75">
      <c r="A52" s="119">
        <f t="shared" si="4"/>
        <v>118.3</v>
      </c>
      <c r="B52" s="126" t="s">
        <v>108</v>
      </c>
      <c r="C52" s="127" t="s">
        <v>183</v>
      </c>
      <c r="D52" s="122">
        <v>0.7</v>
      </c>
      <c r="F52" s="140">
        <f>F51+I51</f>
        <v>190.29999999999995</v>
      </c>
      <c r="G52" s="120" t="s">
        <v>106</v>
      </c>
      <c r="H52" s="121" t="s">
        <v>184</v>
      </c>
      <c r="I52" s="122">
        <v>0.8</v>
      </c>
    </row>
    <row r="53" spans="1:9" ht="12.75">
      <c r="A53" s="119">
        <f t="shared" si="4"/>
        <v>119</v>
      </c>
      <c r="B53" s="126" t="s">
        <v>100</v>
      </c>
      <c r="C53" s="127" t="s">
        <v>185</v>
      </c>
      <c r="D53" s="122">
        <v>0.6</v>
      </c>
      <c r="F53" s="140">
        <f>F52+I52</f>
        <v>191.09999999999997</v>
      </c>
      <c r="G53" s="120" t="s">
        <v>106</v>
      </c>
      <c r="H53" s="121" t="s">
        <v>186</v>
      </c>
      <c r="I53" s="122">
        <v>10.6</v>
      </c>
    </row>
    <row r="54" spans="1:9" ht="12.75">
      <c r="A54" s="119">
        <f t="shared" si="4"/>
        <v>119.6</v>
      </c>
      <c r="B54" s="126" t="s">
        <v>100</v>
      </c>
      <c r="C54" s="127" t="s">
        <v>187</v>
      </c>
      <c r="D54" s="122">
        <v>0.2</v>
      </c>
      <c r="F54" s="140">
        <f>F53+I53</f>
        <v>201.69999999999996</v>
      </c>
      <c r="G54" s="126" t="s">
        <v>100</v>
      </c>
      <c r="H54" s="127" t="s">
        <v>188</v>
      </c>
      <c r="I54" s="122">
        <v>12.2</v>
      </c>
    </row>
    <row r="55" spans="1:9" ht="12.75">
      <c r="A55" s="119">
        <f t="shared" si="4"/>
        <v>119.8</v>
      </c>
      <c r="B55" s="126" t="s">
        <v>108</v>
      </c>
      <c r="C55" s="127" t="s">
        <v>189</v>
      </c>
      <c r="D55" s="122">
        <v>0.6</v>
      </c>
      <c r="F55" s="119"/>
      <c r="G55" s="126"/>
      <c r="H55" s="141" t="s">
        <v>190</v>
      </c>
      <c r="I55" s="122"/>
    </row>
    <row r="56" spans="1:9" ht="12.75">
      <c r="A56" s="119">
        <f t="shared" si="4"/>
        <v>120.39999999999999</v>
      </c>
      <c r="B56" s="126" t="s">
        <v>108</v>
      </c>
      <c r="C56" s="127" t="s">
        <v>188</v>
      </c>
      <c r="D56" s="122">
        <v>23.1</v>
      </c>
      <c r="F56" s="119"/>
      <c r="G56" s="126"/>
      <c r="H56" s="141" t="s">
        <v>191</v>
      </c>
      <c r="I56" s="122"/>
    </row>
    <row r="57" spans="1:9" ht="12.75">
      <c r="A57" s="119"/>
      <c r="B57" s="126"/>
      <c r="C57" s="141" t="s">
        <v>190</v>
      </c>
      <c r="D57" s="122"/>
      <c r="F57" s="119"/>
      <c r="G57" s="126"/>
      <c r="H57" s="141" t="s">
        <v>192</v>
      </c>
      <c r="I57" s="122"/>
    </row>
    <row r="58" spans="1:9" ht="12.75">
      <c r="A58" s="119"/>
      <c r="B58" s="126"/>
      <c r="C58" s="141" t="s">
        <v>191</v>
      </c>
      <c r="D58" s="122"/>
      <c r="F58" s="119">
        <f>F54+I54</f>
        <v>213.89999999999995</v>
      </c>
      <c r="G58" s="126" t="s">
        <v>100</v>
      </c>
      <c r="H58" s="121" t="s">
        <v>193</v>
      </c>
      <c r="I58" s="122">
        <v>0.8</v>
      </c>
    </row>
    <row r="59" spans="1:9" ht="12.75">
      <c r="A59" s="119"/>
      <c r="B59" s="126"/>
      <c r="C59" s="141" t="s">
        <v>192</v>
      </c>
      <c r="D59" s="122"/>
      <c r="F59" s="119">
        <f>F58+I58</f>
        <v>214.69999999999996</v>
      </c>
      <c r="G59" s="126" t="s">
        <v>108</v>
      </c>
      <c r="H59" s="121" t="s">
        <v>194</v>
      </c>
      <c r="I59" s="122">
        <v>1.9</v>
      </c>
    </row>
    <row r="60" spans="1:9" ht="12.75">
      <c r="A60" s="119"/>
      <c r="B60" s="126" t="s">
        <v>106</v>
      </c>
      <c r="C60" s="127" t="s">
        <v>195</v>
      </c>
      <c r="D60" s="122"/>
      <c r="F60" s="119">
        <f>F59+I59</f>
        <v>216.59999999999997</v>
      </c>
      <c r="G60" s="126" t="s">
        <v>100</v>
      </c>
      <c r="H60" s="127" t="s">
        <v>196</v>
      </c>
      <c r="I60" s="122">
        <v>2.4</v>
      </c>
    </row>
    <row r="61" spans="1:9" ht="12.75">
      <c r="A61" s="119">
        <f>A56+D56</f>
        <v>143.5</v>
      </c>
      <c r="B61" s="126" t="s">
        <v>100</v>
      </c>
      <c r="C61" s="127" t="s">
        <v>197</v>
      </c>
      <c r="D61" s="122">
        <v>0.2</v>
      </c>
      <c r="F61" s="119">
        <f aca="true" t="shared" si="5" ref="F61:F71">F60+I60</f>
        <v>218.99999999999997</v>
      </c>
      <c r="G61" s="120" t="s">
        <v>100</v>
      </c>
      <c r="H61" s="121" t="s">
        <v>176</v>
      </c>
      <c r="I61" s="122">
        <v>14.8</v>
      </c>
    </row>
    <row r="62" spans="1:9" ht="12.75">
      <c r="A62" s="119">
        <f>A61+D61</f>
        <v>143.7</v>
      </c>
      <c r="B62" s="126" t="s">
        <v>108</v>
      </c>
      <c r="C62" s="127" t="s">
        <v>198</v>
      </c>
      <c r="D62" s="122">
        <v>7</v>
      </c>
      <c r="F62" s="119">
        <f t="shared" si="5"/>
        <v>233.79999999999998</v>
      </c>
      <c r="G62" s="120" t="s">
        <v>106</v>
      </c>
      <c r="H62" s="121" t="s">
        <v>199</v>
      </c>
      <c r="I62" s="122">
        <v>0.3</v>
      </c>
    </row>
    <row r="63" spans="1:9" ht="12.75">
      <c r="A63" s="119">
        <f>A62+D62</f>
        <v>150.7</v>
      </c>
      <c r="B63" s="126" t="s">
        <v>108</v>
      </c>
      <c r="C63" s="127" t="s">
        <v>200</v>
      </c>
      <c r="D63" s="122">
        <v>0.2</v>
      </c>
      <c r="F63" s="119">
        <f t="shared" si="5"/>
        <v>234.1</v>
      </c>
      <c r="G63" s="120" t="s">
        <v>100</v>
      </c>
      <c r="H63" s="121" t="s">
        <v>201</v>
      </c>
      <c r="I63" s="122">
        <v>0.1</v>
      </c>
    </row>
    <row r="64" spans="1:9" ht="12.75">
      <c r="A64" s="119">
        <f>A63+D63</f>
        <v>150.89999999999998</v>
      </c>
      <c r="B64" s="126" t="s">
        <v>100</v>
      </c>
      <c r="C64" s="127" t="s">
        <v>202</v>
      </c>
      <c r="D64" s="122">
        <v>18.5</v>
      </c>
      <c r="F64" s="119">
        <f t="shared" si="5"/>
        <v>234.2</v>
      </c>
      <c r="G64" s="120" t="s">
        <v>108</v>
      </c>
      <c r="H64" s="121" t="s">
        <v>203</v>
      </c>
      <c r="I64" s="122">
        <v>0.2</v>
      </c>
    </row>
    <row r="65" spans="1:9" ht="12.75">
      <c r="A65" s="119"/>
      <c r="B65" s="126" t="s">
        <v>106</v>
      </c>
      <c r="C65" s="127" t="s">
        <v>204</v>
      </c>
      <c r="D65" s="122"/>
      <c r="F65" s="119">
        <f t="shared" si="5"/>
        <v>234.39999999999998</v>
      </c>
      <c r="G65" s="120" t="s">
        <v>100</v>
      </c>
      <c r="H65" s="121" t="s">
        <v>205</v>
      </c>
      <c r="I65" s="122">
        <v>0.5</v>
      </c>
    </row>
    <row r="66" spans="1:9" ht="12.75">
      <c r="A66" s="119"/>
      <c r="B66" s="142"/>
      <c r="C66" s="127"/>
      <c r="D66" s="122"/>
      <c r="F66" s="119">
        <f t="shared" si="5"/>
        <v>234.89999999999998</v>
      </c>
      <c r="G66" s="120" t="s">
        <v>108</v>
      </c>
      <c r="H66" s="121" t="s">
        <v>206</v>
      </c>
      <c r="I66" s="122">
        <v>0.5</v>
      </c>
    </row>
    <row r="67" spans="1:9" ht="12.75">
      <c r="A67" s="116">
        <f>A64+D64</f>
        <v>169.39999999999998</v>
      </c>
      <c r="B67" s="117" t="s">
        <v>108</v>
      </c>
      <c r="C67" s="117" t="s">
        <v>207</v>
      </c>
      <c r="D67" s="118"/>
      <c r="F67" s="119">
        <f t="shared" si="5"/>
        <v>235.39999999999998</v>
      </c>
      <c r="G67" s="120" t="s">
        <v>100</v>
      </c>
      <c r="H67" s="121" t="s">
        <v>208</v>
      </c>
      <c r="I67" s="122">
        <v>0.7</v>
      </c>
    </row>
    <row r="68" spans="1:9" ht="12.75">
      <c r="A68" s="116"/>
      <c r="B68" s="117"/>
      <c r="C68" s="143" t="s">
        <v>209</v>
      </c>
      <c r="D68" s="118"/>
      <c r="F68" s="119">
        <f t="shared" si="5"/>
        <v>236.09999999999997</v>
      </c>
      <c r="G68" s="120" t="s">
        <v>108</v>
      </c>
      <c r="H68" s="121" t="s">
        <v>210</v>
      </c>
      <c r="I68" s="122">
        <v>0.7</v>
      </c>
    </row>
    <row r="69" spans="1:9" ht="12.75">
      <c r="A69" s="119"/>
      <c r="B69" s="126"/>
      <c r="C69" s="127"/>
      <c r="D69" s="122"/>
      <c r="F69" s="119">
        <f t="shared" si="5"/>
        <v>236.79999999999995</v>
      </c>
      <c r="G69" s="126" t="s">
        <v>100</v>
      </c>
      <c r="H69" s="127" t="s">
        <v>211</v>
      </c>
      <c r="I69" s="122">
        <v>5.2</v>
      </c>
    </row>
    <row r="70" spans="1:9" ht="12.75">
      <c r="A70" s="144"/>
      <c r="B70" s="126" t="s">
        <v>100</v>
      </c>
      <c r="C70" s="145" t="s">
        <v>212</v>
      </c>
      <c r="D70" s="122">
        <v>11.1</v>
      </c>
      <c r="F70" s="119">
        <f t="shared" si="5"/>
        <v>241.99999999999994</v>
      </c>
      <c r="G70" s="120" t="s">
        <v>106</v>
      </c>
      <c r="H70" s="121" t="s">
        <v>213</v>
      </c>
      <c r="I70" s="122">
        <v>0.2</v>
      </c>
    </row>
    <row r="71" spans="1:9" ht="12.75">
      <c r="A71" s="128">
        <f>A67+D70</f>
        <v>180.49999999999997</v>
      </c>
      <c r="B71" s="129" t="s">
        <v>100</v>
      </c>
      <c r="C71" s="130" t="s">
        <v>214</v>
      </c>
      <c r="D71" s="131">
        <v>2.6</v>
      </c>
      <c r="F71" s="128">
        <f t="shared" si="5"/>
        <v>242.19999999999993</v>
      </c>
      <c r="G71" s="129" t="s">
        <v>108</v>
      </c>
      <c r="H71" s="130" t="s">
        <v>215</v>
      </c>
      <c r="I71" s="131">
        <v>2.5</v>
      </c>
    </row>
    <row r="72" spans="1:9" ht="4.5" customHeight="1">
      <c r="A72" s="132"/>
      <c r="B72" s="133"/>
      <c r="C72" s="134"/>
      <c r="D72" s="132"/>
      <c r="F72"/>
      <c r="G72"/>
      <c r="H72"/>
      <c r="I72"/>
    </row>
    <row r="73" spans="1:9" ht="60.75">
      <c r="A73" s="112" t="s">
        <v>95</v>
      </c>
      <c r="B73" s="113" t="s">
        <v>96</v>
      </c>
      <c r="C73" s="114" t="s">
        <v>97</v>
      </c>
      <c r="D73" s="115" t="s">
        <v>98</v>
      </c>
      <c r="F73" s="112" t="s">
        <v>95</v>
      </c>
      <c r="G73" s="113" t="s">
        <v>96</v>
      </c>
      <c r="H73" s="114" t="s">
        <v>97</v>
      </c>
      <c r="I73" s="115" t="s">
        <v>98</v>
      </c>
    </row>
    <row r="74" spans="1:9" ht="12.75">
      <c r="A74" s="119">
        <f>F71+I71</f>
        <v>244.69999999999993</v>
      </c>
      <c r="B74" s="126" t="s">
        <v>108</v>
      </c>
      <c r="C74" s="127" t="s">
        <v>216</v>
      </c>
      <c r="D74" s="122">
        <v>0.1</v>
      </c>
      <c r="F74" s="119">
        <f>A95+D95</f>
        <v>290.09999999999997</v>
      </c>
      <c r="G74" s="126" t="s">
        <v>100</v>
      </c>
      <c r="H74" s="127" t="s">
        <v>217</v>
      </c>
      <c r="I74" s="122">
        <v>0.3</v>
      </c>
    </row>
    <row r="75" spans="1:9" ht="12.75">
      <c r="A75" s="116"/>
      <c r="B75" s="117"/>
      <c r="C75" s="117"/>
      <c r="D75" s="122"/>
      <c r="F75" s="119">
        <f>F74+I74</f>
        <v>290.4</v>
      </c>
      <c r="G75" s="126" t="s">
        <v>100</v>
      </c>
      <c r="H75" s="127" t="s">
        <v>218</v>
      </c>
      <c r="I75" s="122">
        <v>2</v>
      </c>
    </row>
    <row r="76" spans="1:9" ht="12.75">
      <c r="A76" s="116">
        <f>A74+D74</f>
        <v>244.79999999999993</v>
      </c>
      <c r="B76" s="117" t="s">
        <v>100</v>
      </c>
      <c r="C76" s="117" t="s">
        <v>219</v>
      </c>
      <c r="D76" s="122"/>
      <c r="F76" s="119">
        <f>F75+I75</f>
        <v>292.4</v>
      </c>
      <c r="G76" s="126" t="s">
        <v>100</v>
      </c>
      <c r="H76" s="127" t="s">
        <v>220</v>
      </c>
      <c r="I76" s="122">
        <v>2.6</v>
      </c>
    </row>
    <row r="77" spans="1:9" ht="12.75">
      <c r="A77" s="119"/>
      <c r="B77" s="146"/>
      <c r="C77" s="146" t="s">
        <v>221</v>
      </c>
      <c r="D77" s="122"/>
      <c r="F77" s="119">
        <f aca="true" t="shared" si="6" ref="F77:F87">F76+I76</f>
        <v>295</v>
      </c>
      <c r="G77" s="126" t="s">
        <v>100</v>
      </c>
      <c r="H77" s="127" t="s">
        <v>222</v>
      </c>
      <c r="I77" s="122">
        <v>2.9</v>
      </c>
    </row>
    <row r="78" spans="1:9" ht="12.75">
      <c r="A78" s="119"/>
      <c r="B78" s="120"/>
      <c r="C78" s="121"/>
      <c r="D78" s="122"/>
      <c r="F78" s="119">
        <f t="shared" si="6"/>
        <v>297.9</v>
      </c>
      <c r="G78" s="126" t="s">
        <v>106</v>
      </c>
      <c r="H78" s="127" t="s">
        <v>223</v>
      </c>
      <c r="I78" s="122">
        <v>0.5</v>
      </c>
    </row>
    <row r="79" spans="1:9" ht="12.75">
      <c r="A79" s="119"/>
      <c r="B79" s="120"/>
      <c r="C79" s="147" t="s">
        <v>224</v>
      </c>
      <c r="D79" s="122"/>
      <c r="F79" s="119">
        <f t="shared" si="6"/>
        <v>298.4</v>
      </c>
      <c r="G79" s="126" t="s">
        <v>108</v>
      </c>
      <c r="H79" s="127" t="s">
        <v>225</v>
      </c>
      <c r="I79" s="122">
        <v>0.2</v>
      </c>
    </row>
    <row r="80" spans="1:9" ht="12.75">
      <c r="A80" s="119"/>
      <c r="B80" s="120"/>
      <c r="C80" s="147" t="s">
        <v>226</v>
      </c>
      <c r="D80" s="122"/>
      <c r="F80" s="119">
        <f t="shared" si="6"/>
        <v>298.59999999999997</v>
      </c>
      <c r="G80" s="126" t="s">
        <v>100</v>
      </c>
      <c r="H80" s="127" t="s">
        <v>227</v>
      </c>
      <c r="I80" s="122">
        <v>0</v>
      </c>
    </row>
    <row r="81" spans="1:9" ht="12.75">
      <c r="A81" s="119"/>
      <c r="B81" s="120"/>
      <c r="C81" s="121"/>
      <c r="D81" s="122"/>
      <c r="F81" s="119">
        <f t="shared" si="6"/>
        <v>298.59999999999997</v>
      </c>
      <c r="G81" s="126" t="s">
        <v>108</v>
      </c>
      <c r="H81" s="127" t="s">
        <v>228</v>
      </c>
      <c r="I81" s="122">
        <v>0.6</v>
      </c>
    </row>
    <row r="82" spans="1:9" ht="12.75">
      <c r="A82" s="119"/>
      <c r="B82" s="120" t="s">
        <v>100</v>
      </c>
      <c r="C82" s="121" t="s">
        <v>229</v>
      </c>
      <c r="D82" s="122">
        <v>6.5</v>
      </c>
      <c r="F82" s="119">
        <f t="shared" si="6"/>
        <v>299.2</v>
      </c>
      <c r="G82" s="126" t="s">
        <v>108</v>
      </c>
      <c r="H82" s="127" t="s">
        <v>230</v>
      </c>
      <c r="I82" s="122">
        <v>0.5</v>
      </c>
    </row>
    <row r="83" spans="1:9" ht="12.75">
      <c r="A83" s="119">
        <f>A76+D82</f>
        <v>251.29999999999993</v>
      </c>
      <c r="B83" s="120" t="s">
        <v>106</v>
      </c>
      <c r="C83" s="121" t="s">
        <v>231</v>
      </c>
      <c r="D83" s="122">
        <v>8.9</v>
      </c>
      <c r="F83" s="119">
        <f t="shared" si="6"/>
        <v>299.7</v>
      </c>
      <c r="G83" s="126" t="s">
        <v>100</v>
      </c>
      <c r="H83" s="127" t="s">
        <v>232</v>
      </c>
      <c r="I83" s="122">
        <v>0.6</v>
      </c>
    </row>
    <row r="84" spans="1:9" ht="12.75">
      <c r="A84" s="119"/>
      <c r="B84" s="120"/>
      <c r="C84" s="121"/>
      <c r="D84" s="122"/>
      <c r="F84" s="119">
        <f t="shared" si="6"/>
        <v>300.3</v>
      </c>
      <c r="G84" s="126" t="s">
        <v>108</v>
      </c>
      <c r="H84" s="127" t="s">
        <v>233</v>
      </c>
      <c r="I84" s="122">
        <v>0.1</v>
      </c>
    </row>
    <row r="85" spans="1:9" ht="12.75">
      <c r="A85" s="119"/>
      <c r="B85" s="120"/>
      <c r="C85" s="147" t="s">
        <v>234</v>
      </c>
      <c r="D85" s="122"/>
      <c r="F85" s="119">
        <f t="shared" si="6"/>
        <v>300.40000000000003</v>
      </c>
      <c r="G85" s="126" t="s">
        <v>106</v>
      </c>
      <c r="H85" s="127" t="s">
        <v>235</v>
      </c>
      <c r="I85" s="122">
        <v>0.3</v>
      </c>
    </row>
    <row r="86" spans="1:9" ht="12.75">
      <c r="A86" s="119"/>
      <c r="B86" s="120"/>
      <c r="C86" s="147" t="s">
        <v>236</v>
      </c>
      <c r="D86" s="122"/>
      <c r="F86" s="119">
        <f t="shared" si="6"/>
        <v>300.70000000000005</v>
      </c>
      <c r="G86" s="126" t="s">
        <v>100</v>
      </c>
      <c r="H86" s="127" t="s">
        <v>237</v>
      </c>
      <c r="I86" s="122">
        <v>0.5</v>
      </c>
    </row>
    <row r="87" spans="1:9" ht="12.75">
      <c r="A87" s="119"/>
      <c r="B87" s="120"/>
      <c r="C87" s="147" t="s">
        <v>238</v>
      </c>
      <c r="D87" s="122"/>
      <c r="F87" s="119">
        <f t="shared" si="6"/>
        <v>301.20000000000005</v>
      </c>
      <c r="G87" s="126" t="s">
        <v>100</v>
      </c>
      <c r="H87" s="127" t="s">
        <v>239</v>
      </c>
      <c r="I87" s="122">
        <v>1.4</v>
      </c>
    </row>
    <row r="88" spans="1:9" ht="12.75">
      <c r="A88" s="119"/>
      <c r="B88" s="120"/>
      <c r="C88" s="121"/>
      <c r="D88" s="122"/>
      <c r="F88" s="119"/>
      <c r="G88" s="126"/>
      <c r="H88" s="127"/>
      <c r="I88" s="122"/>
    </row>
    <row r="89" spans="1:9" ht="12.75">
      <c r="A89" s="119">
        <f>A83+D83</f>
        <v>260.19999999999993</v>
      </c>
      <c r="B89" s="120" t="s">
        <v>100</v>
      </c>
      <c r="C89" s="121" t="s">
        <v>240</v>
      </c>
      <c r="D89" s="122">
        <v>5.6</v>
      </c>
      <c r="F89" s="116">
        <f>F87+I87</f>
        <v>302.6</v>
      </c>
      <c r="G89" s="117" t="s">
        <v>108</v>
      </c>
      <c r="H89" s="117" t="s">
        <v>241</v>
      </c>
      <c r="I89" s="118"/>
    </row>
    <row r="90" spans="1:9" ht="12.75">
      <c r="A90" s="119">
        <f aca="true" t="shared" si="7" ref="A90:A95">A89+D89</f>
        <v>265.79999999999995</v>
      </c>
      <c r="B90" s="126" t="s">
        <v>108</v>
      </c>
      <c r="C90" s="127" t="s">
        <v>242</v>
      </c>
      <c r="D90" s="122">
        <v>6.7</v>
      </c>
      <c r="F90" s="116"/>
      <c r="G90" s="117"/>
      <c r="H90" s="117" t="s">
        <v>243</v>
      </c>
      <c r="I90" s="118"/>
    </row>
    <row r="91" spans="1:9" ht="12.75">
      <c r="A91" s="119">
        <f t="shared" si="7"/>
        <v>272.49999999999994</v>
      </c>
      <c r="B91" s="126" t="s">
        <v>108</v>
      </c>
      <c r="C91" s="127" t="s">
        <v>244</v>
      </c>
      <c r="D91" s="122">
        <v>5.2</v>
      </c>
      <c r="F91" s="119"/>
      <c r="G91" s="126"/>
      <c r="H91" s="127"/>
      <c r="I91" s="122"/>
    </row>
    <row r="92" spans="1:9" ht="12.75">
      <c r="A92" s="119">
        <f t="shared" si="7"/>
        <v>277.69999999999993</v>
      </c>
      <c r="B92" s="126" t="s">
        <v>100</v>
      </c>
      <c r="C92" s="127" t="s">
        <v>245</v>
      </c>
      <c r="D92" s="122">
        <v>0.6</v>
      </c>
      <c r="F92" s="116"/>
      <c r="G92" s="117"/>
      <c r="H92" s="117"/>
      <c r="I92" s="118"/>
    </row>
    <row r="93" spans="1:9" ht="12.75">
      <c r="A93" s="119">
        <f t="shared" si="7"/>
        <v>278.29999999999995</v>
      </c>
      <c r="B93" s="126" t="s">
        <v>108</v>
      </c>
      <c r="C93" s="127" t="s">
        <v>246</v>
      </c>
      <c r="D93" s="122">
        <v>6.5</v>
      </c>
      <c r="F93" s="116"/>
      <c r="G93" s="117"/>
      <c r="H93" s="117"/>
      <c r="I93" s="118"/>
    </row>
    <row r="94" spans="1:9" ht="12.75">
      <c r="A94" s="119">
        <f t="shared" si="7"/>
        <v>284.79999999999995</v>
      </c>
      <c r="B94" s="126" t="s">
        <v>100</v>
      </c>
      <c r="C94" s="127" t="s">
        <v>247</v>
      </c>
      <c r="D94" s="122">
        <v>1.1</v>
      </c>
      <c r="F94" s="119"/>
      <c r="G94" s="126"/>
      <c r="H94" s="127"/>
      <c r="I94" s="122"/>
    </row>
    <row r="95" spans="1:9" ht="12.75">
      <c r="A95" s="128">
        <f t="shared" si="7"/>
        <v>285.9</v>
      </c>
      <c r="B95" s="129" t="s">
        <v>108</v>
      </c>
      <c r="C95" s="130" t="s">
        <v>248</v>
      </c>
      <c r="D95" s="131">
        <v>4.2</v>
      </c>
      <c r="F95" s="128"/>
      <c r="G95" s="129"/>
      <c r="H95" s="148" t="s">
        <v>249</v>
      </c>
      <c r="I95" s="131"/>
    </row>
  </sheetData>
  <sheetProtection selectLockedCells="1" selectUnlockedCells="1"/>
  <printOptions horizontalCentered="1"/>
  <pageMargins left="0.43333333333333335" right="0.43333333333333335" top="0.6298611111111111" bottom="0.5902777777777778" header="0.2361111111111111" footer="0.2361111111111111"/>
  <pageSetup horizontalDpi="300" verticalDpi="300" orientation="portrait"/>
  <headerFooter alignWithMargins="0">
    <oddHeader>&amp;L&amp;8&amp;A&amp;C&amp;"Arial,Bold"VICTORIA 300KM BREVET&amp;R&amp;8Page &amp;P of &amp;N</oddHeader>
    <oddFooter>&amp;L&amp;8L = Left
SO = Straight On
R = Right&amp;CBC Randonneur Cycling Club
&amp;8Affiliated with &amp;"Arial,Italic"Cycling BC
&amp;"Arial,Regular"Founding member of&amp;"Arial,Italic" Les Randonneurs Mondiaux&amp;R&amp;8Organizer:250 245 4751
cel:250 246 0238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42">
      <selection activeCell="C67" sqref="C67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</cols>
  <sheetData>
    <row r="1" spans="1:4" ht="60.75">
      <c r="A1" s="112" t="s">
        <v>95</v>
      </c>
      <c r="B1" s="113" t="s">
        <v>96</v>
      </c>
      <c r="C1" s="114" t="s">
        <v>97</v>
      </c>
      <c r="D1" s="115" t="s">
        <v>98</v>
      </c>
    </row>
    <row r="2" spans="1:5" ht="12.75">
      <c r="A2" s="116"/>
      <c r="B2" s="117"/>
      <c r="C2" s="117" t="s">
        <v>250</v>
      </c>
      <c r="D2" s="118"/>
      <c r="E2" s="1" t="s">
        <v>251</v>
      </c>
    </row>
    <row r="3" spans="1:5" ht="12.75">
      <c r="A3" s="116"/>
      <c r="B3" s="117"/>
      <c r="C3" s="117" t="s">
        <v>252</v>
      </c>
      <c r="D3" s="118"/>
      <c r="E3" s="1" t="s">
        <v>253</v>
      </c>
    </row>
    <row r="4" spans="1:5" ht="12.75">
      <c r="A4" s="116"/>
      <c r="B4" s="117"/>
      <c r="C4" s="141"/>
      <c r="D4" s="118"/>
      <c r="E4" s="1" t="s">
        <v>254</v>
      </c>
    </row>
    <row r="5" spans="1:5" ht="12.75">
      <c r="A5" s="119">
        <v>0</v>
      </c>
      <c r="B5" s="126" t="s">
        <v>100</v>
      </c>
      <c r="C5" s="127" t="s">
        <v>255</v>
      </c>
      <c r="D5" s="122">
        <v>0.9</v>
      </c>
      <c r="E5" s="1" t="s">
        <v>256</v>
      </c>
    </row>
    <row r="6" spans="1:5" ht="12.75">
      <c r="A6" s="119">
        <f>A5+D5</f>
        <v>0.9</v>
      </c>
      <c r="B6" s="126" t="s">
        <v>108</v>
      </c>
      <c r="C6" s="127" t="s">
        <v>257</v>
      </c>
      <c r="D6" s="122">
        <v>0.1</v>
      </c>
      <c r="E6" s="1" t="s">
        <v>258</v>
      </c>
    </row>
    <row r="7" spans="1:5" ht="12.75">
      <c r="A7" s="119">
        <f aca="true" t="shared" si="0" ref="A7:A23">A6+D6</f>
        <v>1</v>
      </c>
      <c r="B7" s="149" t="s">
        <v>108</v>
      </c>
      <c r="C7" s="121" t="s">
        <v>259</v>
      </c>
      <c r="D7" s="122">
        <v>0.2</v>
      </c>
      <c r="E7"/>
    </row>
    <row r="8" spans="1:5" ht="12.75">
      <c r="A8" s="119">
        <f t="shared" si="0"/>
        <v>1.2</v>
      </c>
      <c r="B8" s="120" t="s">
        <v>100</v>
      </c>
      <c r="C8" s="121" t="s">
        <v>260</v>
      </c>
      <c r="D8" s="122">
        <v>0.1</v>
      </c>
      <c r="E8" s="1" t="s">
        <v>261</v>
      </c>
    </row>
    <row r="9" spans="1:5" ht="12.75">
      <c r="A9" s="119">
        <f t="shared" si="0"/>
        <v>1.3</v>
      </c>
      <c r="B9" s="120" t="s">
        <v>108</v>
      </c>
      <c r="C9" s="121" t="s">
        <v>143</v>
      </c>
      <c r="D9" s="122">
        <v>1.6</v>
      </c>
      <c r="E9" s="1" t="s">
        <v>262</v>
      </c>
    </row>
    <row r="10" spans="1:5" ht="12.75">
      <c r="A10" s="119">
        <f t="shared" si="0"/>
        <v>2.9000000000000004</v>
      </c>
      <c r="B10" s="120" t="s">
        <v>100</v>
      </c>
      <c r="C10" s="121" t="s">
        <v>101</v>
      </c>
      <c r="D10" s="122">
        <v>0.5</v>
      </c>
      <c r="E10" s="1" t="s">
        <v>263</v>
      </c>
    </row>
    <row r="11" spans="1:5" ht="12.75">
      <c r="A11" s="119">
        <f t="shared" si="0"/>
        <v>3.4000000000000004</v>
      </c>
      <c r="B11" s="120" t="s">
        <v>100</v>
      </c>
      <c r="C11" s="121" t="s">
        <v>143</v>
      </c>
      <c r="D11" s="122">
        <v>2.2</v>
      </c>
      <c r="E11" s="1" t="s">
        <v>264</v>
      </c>
    </row>
    <row r="12" spans="1:5" ht="12.75">
      <c r="A12" s="119">
        <f t="shared" si="0"/>
        <v>5.6000000000000005</v>
      </c>
      <c r="B12" s="120" t="s">
        <v>100</v>
      </c>
      <c r="C12" s="121" t="s">
        <v>104</v>
      </c>
      <c r="D12" s="122">
        <v>1.5</v>
      </c>
      <c r="E12" s="1" t="s">
        <v>265</v>
      </c>
    </row>
    <row r="13" spans="1:4" ht="12.75">
      <c r="A13" s="119">
        <f t="shared" si="0"/>
        <v>7.1000000000000005</v>
      </c>
      <c r="B13" s="120" t="s">
        <v>106</v>
      </c>
      <c r="C13" s="121" t="s">
        <v>266</v>
      </c>
      <c r="D13" s="122">
        <v>0.2</v>
      </c>
    </row>
    <row r="14" spans="1:4" ht="12.75">
      <c r="A14" s="119">
        <f t="shared" si="0"/>
        <v>7.300000000000001</v>
      </c>
      <c r="B14" s="120" t="s">
        <v>106</v>
      </c>
      <c r="C14" s="121" t="s">
        <v>124</v>
      </c>
      <c r="D14" s="122">
        <v>0.3</v>
      </c>
    </row>
    <row r="15" spans="1:4" ht="12.75">
      <c r="A15" s="119">
        <f t="shared" si="0"/>
        <v>7.6000000000000005</v>
      </c>
      <c r="B15" s="120" t="s">
        <v>108</v>
      </c>
      <c r="C15" s="121" t="s">
        <v>126</v>
      </c>
      <c r="D15" s="122">
        <v>1.8</v>
      </c>
    </row>
    <row r="16" spans="1:4" ht="12.75">
      <c r="A16" s="119">
        <f t="shared" si="0"/>
        <v>9.4</v>
      </c>
      <c r="B16" s="120" t="s">
        <v>100</v>
      </c>
      <c r="C16" s="121" t="s">
        <v>128</v>
      </c>
      <c r="D16" s="122">
        <v>0.9</v>
      </c>
    </row>
    <row r="17" spans="1:4" ht="12.75">
      <c r="A17" s="119">
        <f t="shared" si="0"/>
        <v>10.3</v>
      </c>
      <c r="B17" s="120" t="s">
        <v>100</v>
      </c>
      <c r="C17" s="121" t="s">
        <v>130</v>
      </c>
      <c r="D17" s="122">
        <v>1</v>
      </c>
    </row>
    <row r="18" spans="1:4" ht="12.75">
      <c r="A18" s="119">
        <f t="shared" si="0"/>
        <v>11.3</v>
      </c>
      <c r="B18" s="120" t="s">
        <v>100</v>
      </c>
      <c r="C18" s="121" t="s">
        <v>267</v>
      </c>
      <c r="D18" s="122">
        <v>0.3</v>
      </c>
    </row>
    <row r="19" spans="1:4" ht="12.75">
      <c r="A19" s="119">
        <f t="shared" si="0"/>
        <v>11.600000000000001</v>
      </c>
      <c r="B19" s="126" t="s">
        <v>108</v>
      </c>
      <c r="C19" s="127" t="s">
        <v>268</v>
      </c>
      <c r="D19" s="122">
        <v>0.6</v>
      </c>
    </row>
    <row r="20" spans="1:4" ht="12.75">
      <c r="A20" s="119">
        <f t="shared" si="0"/>
        <v>12.200000000000001</v>
      </c>
      <c r="B20" s="126" t="s">
        <v>106</v>
      </c>
      <c r="C20" s="127" t="s">
        <v>136</v>
      </c>
      <c r="D20" s="122">
        <v>0.8</v>
      </c>
    </row>
    <row r="21" spans="1:4" ht="12.75">
      <c r="A21" s="119">
        <f t="shared" si="0"/>
        <v>13.000000000000002</v>
      </c>
      <c r="B21" s="126" t="s">
        <v>106</v>
      </c>
      <c r="C21" s="127" t="s">
        <v>138</v>
      </c>
      <c r="D21" s="122">
        <v>1.4</v>
      </c>
    </row>
    <row r="22" spans="1:5" ht="12.75">
      <c r="A22" s="119">
        <f t="shared" si="0"/>
        <v>14.400000000000002</v>
      </c>
      <c r="B22" s="126" t="s">
        <v>100</v>
      </c>
      <c r="C22" s="127" t="s">
        <v>269</v>
      </c>
      <c r="D22" s="122">
        <v>1.9</v>
      </c>
      <c r="E22"/>
    </row>
    <row r="23" spans="1:4" ht="12.75">
      <c r="A23" s="128">
        <f t="shared" si="0"/>
        <v>16.3</v>
      </c>
      <c r="B23" s="129" t="s">
        <v>100</v>
      </c>
      <c r="C23" s="130" t="s">
        <v>142</v>
      </c>
      <c r="D23" s="131">
        <v>4</v>
      </c>
    </row>
    <row r="24" spans="1:4" ht="60.75">
      <c r="A24" s="112" t="s">
        <v>95</v>
      </c>
      <c r="B24" s="113" t="s">
        <v>96</v>
      </c>
      <c r="C24" s="114" t="s">
        <v>97</v>
      </c>
      <c r="D24" s="115" t="s">
        <v>98</v>
      </c>
    </row>
    <row r="25" spans="1:4" ht="12.75">
      <c r="A25" s="119">
        <f>A23+D23</f>
        <v>20.3</v>
      </c>
      <c r="B25" s="120" t="s">
        <v>106</v>
      </c>
      <c r="C25" s="121" t="s">
        <v>270</v>
      </c>
      <c r="D25" s="122">
        <v>0.8</v>
      </c>
    </row>
    <row r="26" spans="1:4" ht="12.75">
      <c r="A26" s="119">
        <f>A25+D25</f>
        <v>21.1</v>
      </c>
      <c r="B26" s="120" t="s">
        <v>100</v>
      </c>
      <c r="C26" s="121" t="s">
        <v>145</v>
      </c>
      <c r="D26" s="122">
        <v>1.5</v>
      </c>
    </row>
    <row r="27" spans="1:4" ht="12.75">
      <c r="A27" s="119">
        <f aca="true" t="shared" si="1" ref="A27:A40">A26+D26</f>
        <v>22.6</v>
      </c>
      <c r="B27" s="120" t="s">
        <v>106</v>
      </c>
      <c r="C27" s="121" t="s">
        <v>271</v>
      </c>
      <c r="D27" s="122">
        <v>1.4</v>
      </c>
    </row>
    <row r="28" spans="1:4" ht="12.75">
      <c r="A28" s="119">
        <f t="shared" si="1"/>
        <v>24</v>
      </c>
      <c r="B28" s="126" t="s">
        <v>108</v>
      </c>
      <c r="C28" s="127" t="s">
        <v>149</v>
      </c>
      <c r="D28" s="122">
        <v>1.8</v>
      </c>
    </row>
    <row r="29" spans="1:4" ht="12.75">
      <c r="A29" s="119">
        <f t="shared" si="1"/>
        <v>25.8</v>
      </c>
      <c r="B29" s="126" t="s">
        <v>100</v>
      </c>
      <c r="C29" s="127" t="s">
        <v>148</v>
      </c>
      <c r="D29" s="122">
        <v>1.2</v>
      </c>
    </row>
    <row r="30" spans="1:4" ht="12.75">
      <c r="A30" s="119">
        <f t="shared" si="1"/>
        <v>27</v>
      </c>
      <c r="B30" s="126" t="s">
        <v>100</v>
      </c>
      <c r="C30" s="127" t="s">
        <v>272</v>
      </c>
      <c r="D30" s="122">
        <v>0</v>
      </c>
    </row>
    <row r="31" spans="1:4" ht="12.75">
      <c r="A31" s="119">
        <f t="shared" si="1"/>
        <v>27</v>
      </c>
      <c r="B31" s="126" t="s">
        <v>273</v>
      </c>
      <c r="C31" s="127" t="s">
        <v>274</v>
      </c>
      <c r="D31" s="122">
        <v>0</v>
      </c>
    </row>
    <row r="32" spans="1:4" ht="12.75">
      <c r="A32" s="119">
        <f t="shared" si="1"/>
        <v>27</v>
      </c>
      <c r="B32" s="126" t="s">
        <v>106</v>
      </c>
      <c r="C32" s="127" t="s">
        <v>275</v>
      </c>
      <c r="D32" s="122">
        <v>0.2</v>
      </c>
    </row>
    <row r="33" spans="1:4" ht="12.75">
      <c r="A33" s="119">
        <f t="shared" si="1"/>
        <v>27.2</v>
      </c>
      <c r="B33" s="126" t="s">
        <v>106</v>
      </c>
      <c r="C33" s="127" t="s">
        <v>276</v>
      </c>
      <c r="D33" s="122">
        <v>0.2</v>
      </c>
    </row>
    <row r="34" spans="1:4" ht="12.75">
      <c r="A34" s="119">
        <f t="shared" si="1"/>
        <v>27.4</v>
      </c>
      <c r="B34" s="126" t="s">
        <v>100</v>
      </c>
      <c r="C34" s="127" t="s">
        <v>156</v>
      </c>
      <c r="D34" s="122">
        <v>0.1</v>
      </c>
    </row>
    <row r="35" spans="1:4" ht="12.75">
      <c r="A35" s="119">
        <f t="shared" si="1"/>
        <v>27.5</v>
      </c>
      <c r="B35" s="126" t="s">
        <v>100</v>
      </c>
      <c r="C35" s="127" t="s">
        <v>158</v>
      </c>
      <c r="D35" s="122">
        <v>2.3</v>
      </c>
    </row>
    <row r="36" spans="1:4" ht="12.75">
      <c r="A36" s="119">
        <f t="shared" si="1"/>
        <v>29.8</v>
      </c>
      <c r="B36" s="126" t="s">
        <v>100</v>
      </c>
      <c r="C36" s="127" t="s">
        <v>277</v>
      </c>
      <c r="D36" s="122">
        <v>0.4</v>
      </c>
    </row>
    <row r="37" spans="1:4" ht="12.75">
      <c r="A37" s="119">
        <f t="shared" si="1"/>
        <v>30.2</v>
      </c>
      <c r="B37" s="126" t="s">
        <v>106</v>
      </c>
      <c r="C37" s="127" t="s">
        <v>275</v>
      </c>
      <c r="D37" s="122">
        <v>0.2</v>
      </c>
    </row>
    <row r="38" spans="1:4" ht="12.75">
      <c r="A38" s="119">
        <f t="shared" si="1"/>
        <v>30.4</v>
      </c>
      <c r="B38" s="126" t="s">
        <v>108</v>
      </c>
      <c r="C38" s="127" t="s">
        <v>163</v>
      </c>
      <c r="D38" s="122">
        <v>5.9</v>
      </c>
    </row>
    <row r="39" spans="1:4" ht="12.75">
      <c r="A39" s="119">
        <f t="shared" si="1"/>
        <v>36.3</v>
      </c>
      <c r="B39" s="126" t="s">
        <v>106</v>
      </c>
      <c r="C39" s="127" t="s">
        <v>165</v>
      </c>
      <c r="D39" s="122">
        <v>0.8</v>
      </c>
    </row>
    <row r="40" spans="1:4" ht="12.75">
      <c r="A40" s="119">
        <f t="shared" si="1"/>
        <v>37.099999999999994</v>
      </c>
      <c r="B40" s="126" t="s">
        <v>108</v>
      </c>
      <c r="C40" s="127" t="s">
        <v>278</v>
      </c>
      <c r="D40" s="122">
        <v>0.2</v>
      </c>
    </row>
    <row r="41" spans="1:4" ht="12.75">
      <c r="A41" s="150"/>
      <c r="B41" s="136"/>
      <c r="C41" s="145"/>
      <c r="D41" s="122"/>
    </row>
    <row r="42" spans="1:5" ht="12.75">
      <c r="A42" s="116"/>
      <c r="B42" s="117"/>
      <c r="C42" s="117" t="s">
        <v>169</v>
      </c>
      <c r="D42" s="118"/>
      <c r="E42" s="1" t="s">
        <v>279</v>
      </c>
    </row>
    <row r="43" spans="1:4" ht="12.75">
      <c r="A43" s="116"/>
      <c r="B43" s="117"/>
      <c r="C43" s="117" t="s">
        <v>171</v>
      </c>
      <c r="D43" s="118"/>
    </row>
    <row r="44" spans="1:4" ht="12.75">
      <c r="A44" s="116"/>
      <c r="B44" s="117"/>
      <c r="C44" s="141"/>
      <c r="D44" s="118"/>
    </row>
    <row r="45" spans="1:4" ht="12.75">
      <c r="A45" s="119">
        <f>A40+D40</f>
        <v>37.3</v>
      </c>
      <c r="B45" s="126" t="s">
        <v>100</v>
      </c>
      <c r="C45" s="127" t="s">
        <v>174</v>
      </c>
      <c r="D45" s="122">
        <v>2.5</v>
      </c>
    </row>
    <row r="46" spans="1:4" ht="12.75">
      <c r="A46" s="119">
        <f>A45+D45</f>
        <v>39.8</v>
      </c>
      <c r="B46" s="126" t="s">
        <v>100</v>
      </c>
      <c r="C46" s="127" t="s">
        <v>146</v>
      </c>
      <c r="D46" s="122">
        <v>1.6</v>
      </c>
    </row>
    <row r="47" spans="1:4" ht="60.75">
      <c r="A47" s="112" t="s">
        <v>95</v>
      </c>
      <c r="B47" s="113" t="s">
        <v>96</v>
      </c>
      <c r="C47" s="114" t="s">
        <v>97</v>
      </c>
      <c r="D47" s="115" t="s">
        <v>98</v>
      </c>
    </row>
    <row r="48" spans="1:4" ht="12.75">
      <c r="A48" s="119">
        <f>A46+D46</f>
        <v>41.4</v>
      </c>
      <c r="B48" s="126" t="s">
        <v>100</v>
      </c>
      <c r="C48" s="127" t="s">
        <v>148</v>
      </c>
      <c r="D48" s="122">
        <v>1.1</v>
      </c>
    </row>
    <row r="49" spans="1:4" ht="12.75">
      <c r="A49" s="119">
        <f>A48+D48</f>
        <v>42.5</v>
      </c>
      <c r="B49" s="126" t="s">
        <v>100</v>
      </c>
      <c r="C49" s="127" t="s">
        <v>150</v>
      </c>
      <c r="D49" s="122">
        <v>0.2</v>
      </c>
    </row>
    <row r="50" spans="1:4" ht="12.75">
      <c r="A50" s="119">
        <f aca="true" t="shared" si="2" ref="A50:A65">A49+D49</f>
        <v>42.7</v>
      </c>
      <c r="B50" s="126" t="s">
        <v>108</v>
      </c>
      <c r="C50" s="127" t="s">
        <v>280</v>
      </c>
      <c r="D50" s="122">
        <v>0</v>
      </c>
    </row>
    <row r="51" spans="1:4" ht="12.75">
      <c r="A51" s="119">
        <f t="shared" si="2"/>
        <v>42.7</v>
      </c>
      <c r="B51" s="126" t="s">
        <v>106</v>
      </c>
      <c r="C51" s="127" t="s">
        <v>275</v>
      </c>
      <c r="D51" s="122">
        <v>5.7</v>
      </c>
    </row>
    <row r="52" spans="1:5" ht="12.75">
      <c r="A52" s="119">
        <f t="shared" si="2"/>
        <v>48.400000000000006</v>
      </c>
      <c r="B52" s="126" t="s">
        <v>106</v>
      </c>
      <c r="C52" s="127" t="s">
        <v>155</v>
      </c>
      <c r="D52" s="122">
        <v>2.2</v>
      </c>
      <c r="E52" s="1" t="s">
        <v>279</v>
      </c>
    </row>
    <row r="53" spans="1:4" ht="12.75">
      <c r="A53" s="119">
        <f t="shared" si="2"/>
        <v>50.60000000000001</v>
      </c>
      <c r="B53" s="126" t="s">
        <v>100</v>
      </c>
      <c r="C53" s="127" t="s">
        <v>157</v>
      </c>
      <c r="D53" s="122">
        <v>0.6</v>
      </c>
    </row>
    <row r="54" spans="1:4" ht="12.75">
      <c r="A54" s="119">
        <f t="shared" si="2"/>
        <v>51.20000000000001</v>
      </c>
      <c r="B54" s="126" t="s">
        <v>106</v>
      </c>
      <c r="C54" s="127" t="s">
        <v>159</v>
      </c>
      <c r="D54" s="122">
        <v>1.2</v>
      </c>
    </row>
    <row r="55" spans="1:4" ht="12.75">
      <c r="A55" s="119">
        <f t="shared" si="2"/>
        <v>52.40000000000001</v>
      </c>
      <c r="B55" s="126" t="s">
        <v>108</v>
      </c>
      <c r="C55" s="127" t="s">
        <v>281</v>
      </c>
      <c r="D55" s="122">
        <v>1.7</v>
      </c>
    </row>
    <row r="56" spans="1:4" ht="12.75">
      <c r="A56" s="119">
        <f t="shared" si="2"/>
        <v>54.100000000000016</v>
      </c>
      <c r="B56" s="126" t="s">
        <v>100</v>
      </c>
      <c r="C56" s="127" t="s">
        <v>162</v>
      </c>
      <c r="D56" s="122">
        <v>13</v>
      </c>
    </row>
    <row r="57" spans="1:4" ht="12.75">
      <c r="A57" s="119">
        <f t="shared" si="2"/>
        <v>67.10000000000002</v>
      </c>
      <c r="B57" s="126" t="s">
        <v>100</v>
      </c>
      <c r="C57" s="127" t="s">
        <v>164</v>
      </c>
      <c r="D57" s="122">
        <v>5.9</v>
      </c>
    </row>
    <row r="58" spans="1:4" ht="12.75">
      <c r="A58" s="119">
        <f t="shared" si="2"/>
        <v>73.00000000000003</v>
      </c>
      <c r="B58" s="126" t="s">
        <v>100</v>
      </c>
      <c r="C58" s="127" t="s">
        <v>162</v>
      </c>
      <c r="D58" s="122">
        <v>1.5</v>
      </c>
    </row>
    <row r="59" spans="1:4" ht="12.75">
      <c r="A59" s="119">
        <f t="shared" si="2"/>
        <v>74.50000000000003</v>
      </c>
      <c r="B59" s="126" t="s">
        <v>100</v>
      </c>
      <c r="C59" s="127" t="s">
        <v>167</v>
      </c>
      <c r="D59" s="122">
        <v>5.9</v>
      </c>
    </row>
    <row r="60" spans="1:4" ht="12.75">
      <c r="A60" s="119">
        <f t="shared" si="2"/>
        <v>80.40000000000003</v>
      </c>
      <c r="B60" s="126" t="s">
        <v>100</v>
      </c>
      <c r="C60" s="127" t="s">
        <v>168</v>
      </c>
      <c r="D60" s="122">
        <v>9.1</v>
      </c>
    </row>
    <row r="61" spans="1:4" ht="12.75">
      <c r="A61" s="119">
        <f t="shared" si="2"/>
        <v>89.50000000000003</v>
      </c>
      <c r="B61" s="126" t="s">
        <v>108</v>
      </c>
      <c r="C61" s="127" t="s">
        <v>170</v>
      </c>
      <c r="D61" s="122">
        <v>1</v>
      </c>
    </row>
    <row r="62" spans="1:4" ht="12.75">
      <c r="A62" s="119">
        <f t="shared" si="2"/>
        <v>90.50000000000003</v>
      </c>
      <c r="B62" s="126" t="s">
        <v>108</v>
      </c>
      <c r="C62" s="127" t="s">
        <v>172</v>
      </c>
      <c r="D62" s="122">
        <v>5.4</v>
      </c>
    </row>
    <row r="63" spans="1:4" ht="12.75">
      <c r="A63" s="119">
        <f t="shared" si="2"/>
        <v>95.90000000000003</v>
      </c>
      <c r="B63" s="126" t="s">
        <v>106</v>
      </c>
      <c r="C63" s="127" t="s">
        <v>173</v>
      </c>
      <c r="D63" s="122">
        <v>1.2</v>
      </c>
    </row>
    <row r="64" spans="1:4" ht="12.75">
      <c r="A64" s="119">
        <f t="shared" si="2"/>
        <v>97.10000000000004</v>
      </c>
      <c r="B64" s="126" t="s">
        <v>108</v>
      </c>
      <c r="C64" s="127" t="s">
        <v>175</v>
      </c>
      <c r="D64" s="122">
        <v>2</v>
      </c>
    </row>
    <row r="65" spans="1:4" ht="12.75">
      <c r="A65" s="119">
        <f t="shared" si="2"/>
        <v>99.10000000000004</v>
      </c>
      <c r="B65" s="126" t="s">
        <v>100</v>
      </c>
      <c r="C65" s="127" t="s">
        <v>176</v>
      </c>
      <c r="D65" s="122">
        <v>1.5</v>
      </c>
    </row>
    <row r="66" spans="1:4" ht="12.75">
      <c r="A66" s="119"/>
      <c r="B66" s="126"/>
      <c r="C66" s="127"/>
      <c r="D66" s="122"/>
    </row>
    <row r="67" spans="1:5" ht="12.75">
      <c r="A67" s="116">
        <f>A65+D65</f>
        <v>100.60000000000004</v>
      </c>
      <c r="B67" s="117" t="s">
        <v>100</v>
      </c>
      <c r="C67" s="117" t="s">
        <v>177</v>
      </c>
      <c r="D67" s="118">
        <v>0</v>
      </c>
      <c r="E67" s="1" t="s">
        <v>279</v>
      </c>
    </row>
    <row r="68" spans="1:4" ht="12.75">
      <c r="A68" s="116"/>
      <c r="B68" s="117"/>
      <c r="C68" s="117" t="s">
        <v>178</v>
      </c>
      <c r="D68" s="118"/>
    </row>
    <row r="69" spans="1:4" ht="12.75">
      <c r="A69" s="119"/>
      <c r="B69" s="126"/>
      <c r="C69" s="151"/>
      <c r="D69" s="131"/>
    </row>
    <row r="70" spans="1:4" ht="60.75">
      <c r="A70" s="112" t="s">
        <v>95</v>
      </c>
      <c r="B70" s="113" t="s">
        <v>96</v>
      </c>
      <c r="C70" s="114" t="s">
        <v>97</v>
      </c>
      <c r="D70" s="115" t="s">
        <v>98</v>
      </c>
    </row>
    <row r="71" spans="1:4" ht="12.75">
      <c r="A71" s="119">
        <f>A67+D67</f>
        <v>100.60000000000004</v>
      </c>
      <c r="B71" s="126" t="s">
        <v>100</v>
      </c>
      <c r="C71" s="127" t="s">
        <v>179</v>
      </c>
      <c r="D71" s="122">
        <v>2</v>
      </c>
    </row>
    <row r="72" spans="1:4" ht="12.75">
      <c r="A72" s="119">
        <f>A71+D71</f>
        <v>102.60000000000004</v>
      </c>
      <c r="B72" s="126" t="s">
        <v>100</v>
      </c>
      <c r="C72" s="127" t="s">
        <v>282</v>
      </c>
      <c r="D72" s="122">
        <v>1.3</v>
      </c>
    </row>
    <row r="73" spans="1:4" ht="12.75">
      <c r="A73" s="119">
        <f>A72+D72</f>
        <v>103.90000000000003</v>
      </c>
      <c r="B73" s="126" t="s">
        <v>108</v>
      </c>
      <c r="C73" s="127" t="s">
        <v>183</v>
      </c>
      <c r="D73" s="122">
        <v>0.9</v>
      </c>
    </row>
    <row r="74" spans="1:4" ht="12.75">
      <c r="A74" s="119">
        <f>A73+D73</f>
        <v>104.80000000000004</v>
      </c>
      <c r="B74" s="126" t="s">
        <v>100</v>
      </c>
      <c r="C74" s="127" t="s">
        <v>283</v>
      </c>
      <c r="D74" s="122">
        <v>0.2</v>
      </c>
    </row>
    <row r="75" spans="1:4" ht="12.75">
      <c r="A75" s="119">
        <f>A74+D74</f>
        <v>105.00000000000004</v>
      </c>
      <c r="B75" s="126" t="s">
        <v>108</v>
      </c>
      <c r="C75" s="127" t="s">
        <v>187</v>
      </c>
      <c r="D75" s="122">
        <v>1.7</v>
      </c>
    </row>
    <row r="76" spans="1:5" ht="12.75">
      <c r="A76" s="119">
        <f>A75+D75</f>
        <v>106.70000000000005</v>
      </c>
      <c r="B76" s="126" t="s">
        <v>108</v>
      </c>
      <c r="C76" s="127" t="s">
        <v>188</v>
      </c>
      <c r="D76" s="122">
        <v>21.1</v>
      </c>
      <c r="E76"/>
    </row>
    <row r="77" spans="1:4" ht="12.75">
      <c r="A77" s="119"/>
      <c r="B77" s="126" t="s">
        <v>106</v>
      </c>
      <c r="C77" s="127" t="s">
        <v>195</v>
      </c>
      <c r="D77" s="122"/>
    </row>
    <row r="78" spans="1:4" ht="12.75">
      <c r="A78" s="119">
        <f>A76+D76</f>
        <v>127.80000000000004</v>
      </c>
      <c r="B78" s="126" t="s">
        <v>100</v>
      </c>
      <c r="C78" s="127" t="s">
        <v>197</v>
      </c>
      <c r="D78" s="122">
        <v>0.2</v>
      </c>
    </row>
    <row r="79" spans="1:4" ht="12.75">
      <c r="A79" s="119">
        <f>A78+D78</f>
        <v>128.00000000000003</v>
      </c>
      <c r="B79" s="126" t="s">
        <v>108</v>
      </c>
      <c r="C79" s="127" t="s">
        <v>284</v>
      </c>
      <c r="D79" s="122">
        <v>7</v>
      </c>
    </row>
    <row r="80" spans="1:4" ht="12.75">
      <c r="A80" s="119">
        <f>A79+D79</f>
        <v>135.00000000000003</v>
      </c>
      <c r="B80" s="126" t="s">
        <v>108</v>
      </c>
      <c r="C80" s="127" t="s">
        <v>200</v>
      </c>
      <c r="D80" s="122">
        <v>0.2</v>
      </c>
    </row>
    <row r="81" spans="1:4" ht="12.75">
      <c r="A81" s="119">
        <f>A80+D80</f>
        <v>135.20000000000002</v>
      </c>
      <c r="B81" s="126" t="s">
        <v>100</v>
      </c>
      <c r="C81" s="127" t="s">
        <v>188</v>
      </c>
      <c r="D81" s="122">
        <v>18.5</v>
      </c>
    </row>
    <row r="82" spans="1:4" ht="12.75">
      <c r="A82" s="119"/>
      <c r="B82" s="126" t="s">
        <v>106</v>
      </c>
      <c r="C82" s="127" t="s">
        <v>204</v>
      </c>
      <c r="D82" s="122"/>
    </row>
    <row r="83" spans="1:5" ht="12.75">
      <c r="A83" s="119"/>
      <c r="B83" s="142"/>
      <c r="C83" s="127"/>
      <c r="D83" s="122"/>
      <c r="E83"/>
    </row>
    <row r="84" spans="1:5" ht="12.75">
      <c r="A84" s="116">
        <f>A81+D81</f>
        <v>153.70000000000002</v>
      </c>
      <c r="B84" s="117" t="s">
        <v>108</v>
      </c>
      <c r="C84" s="117" t="s">
        <v>207</v>
      </c>
      <c r="D84" s="118">
        <v>0</v>
      </c>
      <c r="E84" s="1" t="s">
        <v>279</v>
      </c>
    </row>
    <row r="85" spans="1:4" ht="12.75">
      <c r="A85" s="116"/>
      <c r="B85" s="117"/>
      <c r="C85" s="143" t="s">
        <v>209</v>
      </c>
      <c r="D85" s="118"/>
    </row>
    <row r="86" spans="1:4" ht="12.75">
      <c r="A86" s="119"/>
      <c r="B86" s="120"/>
      <c r="C86" s="121"/>
      <c r="D86" s="122"/>
    </row>
    <row r="87" spans="1:4" ht="12.75">
      <c r="A87" s="119">
        <f>A84+D84</f>
        <v>153.70000000000002</v>
      </c>
      <c r="B87" s="120" t="s">
        <v>100</v>
      </c>
      <c r="C87" s="152" t="s">
        <v>212</v>
      </c>
      <c r="D87" s="122">
        <v>11.1</v>
      </c>
    </row>
    <row r="88" spans="1:4" ht="12.75">
      <c r="A88" s="153">
        <f>A87+D87</f>
        <v>164.8</v>
      </c>
      <c r="B88" s="120" t="s">
        <v>100</v>
      </c>
      <c r="C88" s="121" t="s">
        <v>214</v>
      </c>
      <c r="D88" s="122">
        <v>2.6</v>
      </c>
    </row>
    <row r="89" spans="1:4" ht="12.75">
      <c r="A89" s="153">
        <f>A88+D88</f>
        <v>167.4</v>
      </c>
      <c r="B89" s="120" t="s">
        <v>106</v>
      </c>
      <c r="C89" s="121" t="s">
        <v>180</v>
      </c>
      <c r="D89" s="122">
        <v>4.5</v>
      </c>
    </row>
    <row r="90" spans="1:4" ht="12.75">
      <c r="A90" s="153">
        <f>A89+D89</f>
        <v>171.9</v>
      </c>
      <c r="B90" s="120" t="s">
        <v>108</v>
      </c>
      <c r="C90" s="121" t="s">
        <v>182</v>
      </c>
      <c r="D90" s="122">
        <v>2.7</v>
      </c>
    </row>
    <row r="91" spans="1:4" ht="12.75">
      <c r="A91" s="153">
        <f>A90+D90</f>
        <v>174.6</v>
      </c>
      <c r="B91" s="120" t="s">
        <v>106</v>
      </c>
      <c r="C91" s="121" t="s">
        <v>184</v>
      </c>
      <c r="D91" s="122">
        <v>0.8</v>
      </c>
    </row>
    <row r="92" spans="1:4" ht="12.75">
      <c r="A92" s="153">
        <f>A91+D91</f>
        <v>175.4</v>
      </c>
      <c r="B92" s="120" t="s">
        <v>106</v>
      </c>
      <c r="C92" s="121" t="s">
        <v>186</v>
      </c>
      <c r="D92" s="122">
        <v>10.6</v>
      </c>
    </row>
    <row r="93" spans="1:4" ht="60.75">
      <c r="A93" s="112" t="s">
        <v>95</v>
      </c>
      <c r="B93" s="113" t="s">
        <v>96</v>
      </c>
      <c r="C93" s="114" t="s">
        <v>97</v>
      </c>
      <c r="D93" s="115" t="s">
        <v>98</v>
      </c>
    </row>
    <row r="94" spans="1:4" ht="12.75">
      <c r="A94" s="119">
        <f>A92+D92</f>
        <v>186</v>
      </c>
      <c r="B94" s="120" t="s">
        <v>100</v>
      </c>
      <c r="C94" s="121" t="s">
        <v>188</v>
      </c>
      <c r="D94" s="122">
        <v>12.2</v>
      </c>
    </row>
    <row r="95" spans="1:4" ht="12.75">
      <c r="A95" s="119">
        <f>A94+D94</f>
        <v>198.2</v>
      </c>
      <c r="B95" s="120" t="s">
        <v>100</v>
      </c>
      <c r="C95" s="121" t="s">
        <v>285</v>
      </c>
      <c r="D95" s="122">
        <v>0.8</v>
      </c>
    </row>
    <row r="96" spans="1:5" ht="12.75">
      <c r="A96" s="119">
        <f aca="true" t="shared" si="3" ref="A96:A107">A95+D95</f>
        <v>199</v>
      </c>
      <c r="B96" s="120" t="s">
        <v>108</v>
      </c>
      <c r="C96" s="121" t="s">
        <v>286</v>
      </c>
      <c r="D96" s="122">
        <v>4.3</v>
      </c>
      <c r="E96" s="1" t="s">
        <v>279</v>
      </c>
    </row>
    <row r="97" spans="1:4" ht="12.75">
      <c r="A97" s="119">
        <f t="shared" si="3"/>
        <v>203.3</v>
      </c>
      <c r="B97" s="120" t="s">
        <v>100</v>
      </c>
      <c r="C97" s="121" t="s">
        <v>176</v>
      </c>
      <c r="D97" s="122">
        <v>15</v>
      </c>
    </row>
    <row r="98" spans="1:4" ht="12.75">
      <c r="A98" s="119">
        <f t="shared" si="3"/>
        <v>218.3</v>
      </c>
      <c r="B98" s="120" t="s">
        <v>106</v>
      </c>
      <c r="C98" s="121" t="s">
        <v>287</v>
      </c>
      <c r="D98" s="122">
        <v>0.2</v>
      </c>
    </row>
    <row r="99" spans="1:4" ht="12.75">
      <c r="A99" s="119">
        <f t="shared" si="3"/>
        <v>218.5</v>
      </c>
      <c r="B99" s="120" t="s">
        <v>100</v>
      </c>
      <c r="C99" s="121" t="s">
        <v>288</v>
      </c>
      <c r="D99" s="122">
        <v>0.1</v>
      </c>
    </row>
    <row r="100" spans="1:4" ht="12.75">
      <c r="A100" s="119">
        <f t="shared" si="3"/>
        <v>218.6</v>
      </c>
      <c r="B100" s="120" t="s">
        <v>108</v>
      </c>
      <c r="C100" s="121" t="s">
        <v>203</v>
      </c>
      <c r="D100" s="122">
        <v>0.2</v>
      </c>
    </row>
    <row r="101" spans="1:4" ht="12.75">
      <c r="A101" s="119">
        <f t="shared" si="3"/>
        <v>218.79999999999998</v>
      </c>
      <c r="B101" s="120" t="s">
        <v>100</v>
      </c>
      <c r="C101" s="121" t="s">
        <v>205</v>
      </c>
      <c r="D101" s="122">
        <v>0.5</v>
      </c>
    </row>
    <row r="102" spans="1:4" ht="12.75">
      <c r="A102" s="119">
        <f t="shared" si="3"/>
        <v>219.29999999999998</v>
      </c>
      <c r="B102" s="120" t="s">
        <v>108</v>
      </c>
      <c r="C102" s="121" t="s">
        <v>289</v>
      </c>
      <c r="D102" s="122">
        <v>0.5</v>
      </c>
    </row>
    <row r="103" spans="1:4" ht="12.75">
      <c r="A103" s="119">
        <f t="shared" si="3"/>
        <v>219.79999999999998</v>
      </c>
      <c r="B103" s="120" t="s">
        <v>100</v>
      </c>
      <c r="C103" s="121" t="s">
        <v>208</v>
      </c>
      <c r="D103" s="122">
        <v>0.7</v>
      </c>
    </row>
    <row r="104" spans="1:4" ht="12.75">
      <c r="A104" s="119">
        <f t="shared" si="3"/>
        <v>220.49999999999997</v>
      </c>
      <c r="B104" s="120" t="s">
        <v>108</v>
      </c>
      <c r="C104" s="121" t="s">
        <v>210</v>
      </c>
      <c r="D104" s="122">
        <v>0.7</v>
      </c>
    </row>
    <row r="105" spans="1:4" ht="12.75">
      <c r="A105" s="119">
        <f t="shared" si="3"/>
        <v>221.19999999999996</v>
      </c>
      <c r="B105" s="120" t="s">
        <v>100</v>
      </c>
      <c r="C105" s="121" t="s">
        <v>211</v>
      </c>
      <c r="D105" s="122">
        <v>5.4</v>
      </c>
    </row>
    <row r="106" spans="1:4" ht="12.75">
      <c r="A106" s="119">
        <f t="shared" si="3"/>
        <v>226.59999999999997</v>
      </c>
      <c r="B106" s="126" t="s">
        <v>108</v>
      </c>
      <c r="C106" s="127" t="s">
        <v>290</v>
      </c>
      <c r="D106" s="122">
        <v>2.5</v>
      </c>
    </row>
    <row r="107" spans="1:4" ht="12.75">
      <c r="A107" s="119">
        <f t="shared" si="3"/>
        <v>229.09999999999997</v>
      </c>
      <c r="B107" s="126" t="s">
        <v>108</v>
      </c>
      <c r="C107" s="127" t="s">
        <v>216</v>
      </c>
      <c r="D107" s="122">
        <v>0.1</v>
      </c>
    </row>
    <row r="108" spans="1:4" ht="12.75">
      <c r="A108" s="119"/>
      <c r="B108" s="142"/>
      <c r="C108" s="127"/>
      <c r="D108" s="122"/>
    </row>
    <row r="109" spans="1:5" ht="12.75">
      <c r="A109" s="116">
        <f>A107+D107</f>
        <v>229.19999999999996</v>
      </c>
      <c r="B109" s="117" t="s">
        <v>100</v>
      </c>
      <c r="C109" s="117" t="s">
        <v>219</v>
      </c>
      <c r="D109" s="118"/>
      <c r="E109" s="1" t="s">
        <v>279</v>
      </c>
    </row>
    <row r="110" spans="1:4" ht="12.75">
      <c r="A110" s="116"/>
      <c r="B110" s="117"/>
      <c r="C110" s="143" t="s">
        <v>221</v>
      </c>
      <c r="D110" s="118"/>
    </row>
    <row r="111" spans="1:4" ht="12.75">
      <c r="A111" s="119"/>
      <c r="B111" s="120"/>
      <c r="C111" s="121"/>
      <c r="D111" s="122"/>
    </row>
    <row r="112" spans="1:4" ht="12.75">
      <c r="A112" s="119">
        <f>A109+D109</f>
        <v>229.19999999999996</v>
      </c>
      <c r="B112" s="126" t="s">
        <v>100</v>
      </c>
      <c r="C112" s="127" t="s">
        <v>229</v>
      </c>
      <c r="D112" s="122">
        <v>6.5</v>
      </c>
    </row>
    <row r="113" spans="1:4" ht="12.75">
      <c r="A113" s="119">
        <f>A112+D112</f>
        <v>235.69999999999996</v>
      </c>
      <c r="B113" s="126" t="s">
        <v>106</v>
      </c>
      <c r="C113" s="127" t="s">
        <v>231</v>
      </c>
      <c r="D113" s="122">
        <v>8.9</v>
      </c>
    </row>
    <row r="114" spans="1:4" ht="12.75">
      <c r="A114" s="119">
        <f>A113+D113</f>
        <v>244.59999999999997</v>
      </c>
      <c r="B114" s="126" t="s">
        <v>100</v>
      </c>
      <c r="C114" s="127" t="s">
        <v>240</v>
      </c>
      <c r="D114" s="122">
        <v>5.6</v>
      </c>
    </row>
    <row r="115" spans="1:5" ht="12.75">
      <c r="A115" s="119">
        <f>A114+D114</f>
        <v>250.19999999999996</v>
      </c>
      <c r="B115" s="126" t="s">
        <v>108</v>
      </c>
      <c r="C115" s="127" t="s">
        <v>242</v>
      </c>
      <c r="D115" s="122">
        <v>6.7</v>
      </c>
      <c r="E115" s="1" t="s">
        <v>279</v>
      </c>
    </row>
    <row r="116" spans="1:4" ht="60.75">
      <c r="A116" s="112" t="s">
        <v>95</v>
      </c>
      <c r="B116" s="113" t="s">
        <v>96</v>
      </c>
      <c r="C116" s="114" t="s">
        <v>97</v>
      </c>
      <c r="D116" s="115" t="s">
        <v>98</v>
      </c>
    </row>
    <row r="117" spans="1:4" ht="12.75">
      <c r="A117" s="119">
        <f>A115+D115</f>
        <v>256.9</v>
      </c>
      <c r="B117" s="126" t="s">
        <v>106</v>
      </c>
      <c r="C117" s="127" t="s">
        <v>244</v>
      </c>
      <c r="D117" s="122">
        <v>5.2</v>
      </c>
    </row>
    <row r="118" spans="1:4" ht="12.75">
      <c r="A118" s="119">
        <f>A117+D117</f>
        <v>262.09999999999997</v>
      </c>
      <c r="B118" s="126" t="s">
        <v>100</v>
      </c>
      <c r="C118" s="127" t="s">
        <v>245</v>
      </c>
      <c r="D118" s="122">
        <v>0.6</v>
      </c>
    </row>
    <row r="119" spans="1:4" ht="12.75">
      <c r="A119" s="119">
        <f aca="true" t="shared" si="4" ref="A119:A138">A118+D118</f>
        <v>262.7</v>
      </c>
      <c r="B119" s="126" t="s">
        <v>108</v>
      </c>
      <c r="C119" s="127" t="s">
        <v>246</v>
      </c>
      <c r="D119" s="122">
        <v>6.5</v>
      </c>
    </row>
    <row r="120" spans="1:4" ht="12.75">
      <c r="A120" s="119">
        <f t="shared" si="4"/>
        <v>269.2</v>
      </c>
      <c r="B120" s="126" t="s">
        <v>100</v>
      </c>
      <c r="C120" s="127" t="s">
        <v>247</v>
      </c>
      <c r="D120" s="122">
        <v>1.1</v>
      </c>
    </row>
    <row r="121" spans="1:4" ht="12.75">
      <c r="A121" s="119">
        <f t="shared" si="4"/>
        <v>270.3</v>
      </c>
      <c r="B121" s="136" t="s">
        <v>108</v>
      </c>
      <c r="C121" s="142" t="s">
        <v>291</v>
      </c>
      <c r="D121" s="122">
        <v>4.2</v>
      </c>
    </row>
    <row r="122" spans="1:4" ht="12.75">
      <c r="A122" s="119">
        <f t="shared" si="4"/>
        <v>274.5</v>
      </c>
      <c r="B122" s="126" t="s">
        <v>100</v>
      </c>
      <c r="C122" s="127" t="s">
        <v>217</v>
      </c>
      <c r="D122" s="122">
        <v>0.3</v>
      </c>
    </row>
    <row r="123" spans="1:4" ht="12.75">
      <c r="A123" s="119">
        <f t="shared" si="4"/>
        <v>274.8</v>
      </c>
      <c r="B123" s="126" t="s">
        <v>100</v>
      </c>
      <c r="C123" s="127" t="s">
        <v>218</v>
      </c>
      <c r="D123" s="122">
        <v>2</v>
      </c>
    </row>
    <row r="124" spans="1:4" ht="12.75">
      <c r="A124" s="119">
        <f t="shared" si="4"/>
        <v>276.8</v>
      </c>
      <c r="B124" s="126" t="s">
        <v>100</v>
      </c>
      <c r="C124" s="127" t="s">
        <v>220</v>
      </c>
      <c r="D124" s="122">
        <v>2.6</v>
      </c>
    </row>
    <row r="125" spans="1:4" ht="12.75">
      <c r="A125" s="119">
        <f t="shared" si="4"/>
        <v>279.40000000000003</v>
      </c>
      <c r="B125" s="126" t="s">
        <v>100</v>
      </c>
      <c r="C125" s="127" t="s">
        <v>222</v>
      </c>
      <c r="D125" s="122">
        <v>2.9</v>
      </c>
    </row>
    <row r="126" spans="1:4" ht="12.75">
      <c r="A126" s="119">
        <f t="shared" si="4"/>
        <v>282.3</v>
      </c>
      <c r="B126" s="126" t="s">
        <v>106</v>
      </c>
      <c r="C126" s="127" t="s">
        <v>223</v>
      </c>
      <c r="D126" s="122">
        <v>0.5</v>
      </c>
    </row>
    <row r="127" spans="1:4" ht="12.75">
      <c r="A127" s="119">
        <f t="shared" si="4"/>
        <v>282.8</v>
      </c>
      <c r="B127" s="126" t="s">
        <v>108</v>
      </c>
      <c r="C127" s="127" t="s">
        <v>225</v>
      </c>
      <c r="D127" s="122">
        <v>0.2</v>
      </c>
    </row>
    <row r="128" spans="1:4" ht="12.75">
      <c r="A128" s="119">
        <f t="shared" si="4"/>
        <v>283</v>
      </c>
      <c r="B128" s="126" t="s">
        <v>100</v>
      </c>
      <c r="C128" s="127" t="s">
        <v>227</v>
      </c>
      <c r="D128" s="122">
        <v>0</v>
      </c>
    </row>
    <row r="129" spans="1:4" ht="12.75">
      <c r="A129" s="119">
        <f t="shared" si="4"/>
        <v>283</v>
      </c>
      <c r="B129" s="126" t="s">
        <v>108</v>
      </c>
      <c r="C129" s="127" t="s">
        <v>228</v>
      </c>
      <c r="D129" s="122">
        <v>0.6</v>
      </c>
    </row>
    <row r="130" spans="1:4" ht="12.75">
      <c r="A130" s="119">
        <f t="shared" si="4"/>
        <v>283.6</v>
      </c>
      <c r="B130" s="126" t="s">
        <v>108</v>
      </c>
      <c r="C130" s="127" t="s">
        <v>230</v>
      </c>
      <c r="D130" s="122">
        <v>0.5</v>
      </c>
    </row>
    <row r="131" spans="1:4" ht="12.75">
      <c r="A131" s="119">
        <f t="shared" si="4"/>
        <v>284.1</v>
      </c>
      <c r="B131" s="126" t="s">
        <v>100</v>
      </c>
      <c r="C131" s="127" t="s">
        <v>232</v>
      </c>
      <c r="D131" s="122">
        <v>0.6</v>
      </c>
    </row>
    <row r="132" spans="1:4" ht="12.75">
      <c r="A132" s="119">
        <f t="shared" si="4"/>
        <v>284.70000000000005</v>
      </c>
      <c r="B132" s="126" t="s">
        <v>108</v>
      </c>
      <c r="C132" s="127" t="s">
        <v>233</v>
      </c>
      <c r="D132" s="122">
        <v>0.1</v>
      </c>
    </row>
    <row r="133" spans="1:4" ht="12.75">
      <c r="A133" s="119">
        <f t="shared" si="4"/>
        <v>284.80000000000007</v>
      </c>
      <c r="B133" s="126" t="s">
        <v>106</v>
      </c>
      <c r="C133" s="127" t="s">
        <v>235</v>
      </c>
      <c r="D133" s="122">
        <v>0.3</v>
      </c>
    </row>
    <row r="134" spans="1:4" ht="12.75">
      <c r="A134" s="119">
        <f t="shared" si="4"/>
        <v>285.1000000000001</v>
      </c>
      <c r="B134" s="126" t="s">
        <v>100</v>
      </c>
      <c r="C134" s="127" t="s">
        <v>237</v>
      </c>
      <c r="D134" s="122">
        <v>0.6</v>
      </c>
    </row>
    <row r="135" spans="1:4" ht="12.75">
      <c r="A135" s="119">
        <f t="shared" si="4"/>
        <v>285.7000000000001</v>
      </c>
      <c r="B135" s="126" t="s">
        <v>100</v>
      </c>
      <c r="C135" s="127" t="s">
        <v>292</v>
      </c>
      <c r="D135" s="122">
        <v>2</v>
      </c>
    </row>
    <row r="136" spans="1:4" ht="12.75">
      <c r="A136" s="119">
        <f t="shared" si="4"/>
        <v>287.7000000000001</v>
      </c>
      <c r="B136" s="126" t="s">
        <v>100</v>
      </c>
      <c r="C136" s="127" t="s">
        <v>111</v>
      </c>
      <c r="D136" s="122">
        <v>0.6</v>
      </c>
    </row>
    <row r="137" spans="1:4" ht="12.75">
      <c r="A137" s="119">
        <f t="shared" si="4"/>
        <v>288.3000000000001</v>
      </c>
      <c r="B137" s="126" t="s">
        <v>100</v>
      </c>
      <c r="C137" s="127" t="s">
        <v>113</v>
      </c>
      <c r="D137" s="122">
        <v>0.2</v>
      </c>
    </row>
    <row r="138" spans="1:4" ht="12.75">
      <c r="A138" s="119">
        <f t="shared" si="4"/>
        <v>288.5000000000001</v>
      </c>
      <c r="B138" s="126" t="s">
        <v>100</v>
      </c>
      <c r="C138" s="127" t="s">
        <v>115</v>
      </c>
      <c r="D138" s="122">
        <v>0.6</v>
      </c>
    </row>
    <row r="139" spans="1:4" ht="60.75">
      <c r="A139" s="112" t="s">
        <v>95</v>
      </c>
      <c r="B139" s="113" t="s">
        <v>96</v>
      </c>
      <c r="C139" s="114" t="s">
        <v>97</v>
      </c>
      <c r="D139" s="115" t="s">
        <v>98</v>
      </c>
    </row>
    <row r="140" spans="1:4" ht="12.75">
      <c r="A140" s="119">
        <f>A138+D138</f>
        <v>289.10000000000014</v>
      </c>
      <c r="B140" s="126" t="s">
        <v>108</v>
      </c>
      <c r="C140" s="127" t="s">
        <v>293</v>
      </c>
      <c r="D140" s="122">
        <v>0.1</v>
      </c>
    </row>
    <row r="141" spans="1:4" ht="12.75">
      <c r="A141" s="119">
        <f>A140+D140</f>
        <v>289.20000000000016</v>
      </c>
      <c r="B141" s="126" t="s">
        <v>100</v>
      </c>
      <c r="C141" s="127" t="s">
        <v>294</v>
      </c>
      <c r="D141" s="122">
        <v>0.1</v>
      </c>
    </row>
    <row r="142" spans="1:5" ht="12.75">
      <c r="A142" s="119">
        <f aca="true" t="shared" si="5" ref="A142:A156">A141+D141</f>
        <v>289.3000000000002</v>
      </c>
      <c r="B142" s="126" t="s">
        <v>108</v>
      </c>
      <c r="C142" s="127" t="s">
        <v>295</v>
      </c>
      <c r="D142" s="122">
        <v>0.2</v>
      </c>
      <c r="E142"/>
    </row>
    <row r="143" spans="1:4" ht="12.75">
      <c r="A143" s="119">
        <f t="shared" si="5"/>
        <v>289.50000000000017</v>
      </c>
      <c r="B143" s="126" t="s">
        <v>100</v>
      </c>
      <c r="C143" s="127" t="s">
        <v>296</v>
      </c>
      <c r="D143" s="122">
        <v>0.1</v>
      </c>
    </row>
    <row r="144" spans="1:4" ht="12.75">
      <c r="A144" s="119">
        <f t="shared" si="5"/>
        <v>289.6000000000002</v>
      </c>
      <c r="B144" s="126" t="s">
        <v>108</v>
      </c>
      <c r="C144" s="127" t="s">
        <v>297</v>
      </c>
      <c r="D144" s="122">
        <v>0.1</v>
      </c>
    </row>
    <row r="145" spans="1:4" ht="12.75">
      <c r="A145" s="119">
        <f t="shared" si="5"/>
        <v>289.7000000000002</v>
      </c>
      <c r="B145" s="126" t="s">
        <v>100</v>
      </c>
      <c r="C145" s="127" t="s">
        <v>298</v>
      </c>
      <c r="D145" s="122">
        <v>0.1</v>
      </c>
    </row>
    <row r="146" spans="1:4" ht="12.75">
      <c r="A146" s="119">
        <f t="shared" si="5"/>
        <v>289.80000000000024</v>
      </c>
      <c r="B146" s="126" t="s">
        <v>108</v>
      </c>
      <c r="C146" s="127" t="s">
        <v>299</v>
      </c>
      <c r="D146" s="122">
        <v>4.9</v>
      </c>
    </row>
    <row r="147" spans="1:4" ht="12.75">
      <c r="A147" s="119">
        <f t="shared" si="5"/>
        <v>294.7000000000002</v>
      </c>
      <c r="B147" s="126" t="s">
        <v>100</v>
      </c>
      <c r="C147" s="127" t="s">
        <v>131</v>
      </c>
      <c r="D147" s="122">
        <v>0.1</v>
      </c>
    </row>
    <row r="148" spans="1:4" ht="12.75">
      <c r="A148" s="119">
        <f t="shared" si="5"/>
        <v>294.80000000000024</v>
      </c>
      <c r="B148" s="126" t="s">
        <v>108</v>
      </c>
      <c r="C148" s="127" t="s">
        <v>133</v>
      </c>
      <c r="D148" s="122">
        <v>0.5</v>
      </c>
    </row>
    <row r="149" spans="1:4" ht="12.75">
      <c r="A149" s="119">
        <f t="shared" si="5"/>
        <v>295.30000000000024</v>
      </c>
      <c r="B149" s="126" t="s">
        <v>106</v>
      </c>
      <c r="C149" s="127" t="s">
        <v>135</v>
      </c>
      <c r="D149" s="122">
        <v>0.2</v>
      </c>
    </row>
    <row r="150" spans="1:4" ht="12.75">
      <c r="A150" s="119">
        <f t="shared" si="5"/>
        <v>295.5000000000002</v>
      </c>
      <c r="B150" s="126" t="s">
        <v>100</v>
      </c>
      <c r="C150" s="127" t="s">
        <v>137</v>
      </c>
      <c r="D150" s="122">
        <v>0.1</v>
      </c>
    </row>
    <row r="151" spans="1:4" ht="12.75">
      <c r="A151" s="119">
        <f t="shared" si="5"/>
        <v>295.60000000000025</v>
      </c>
      <c r="B151" s="126" t="s">
        <v>106</v>
      </c>
      <c r="C151" s="127" t="s">
        <v>139</v>
      </c>
      <c r="D151" s="122">
        <v>0.6</v>
      </c>
    </row>
    <row r="152" spans="1:4" ht="12.75">
      <c r="A152" s="119">
        <f t="shared" si="5"/>
        <v>296.2000000000003</v>
      </c>
      <c r="B152" s="126" t="s">
        <v>108</v>
      </c>
      <c r="C152" s="127" t="s">
        <v>141</v>
      </c>
      <c r="D152" s="122">
        <v>0.9</v>
      </c>
    </row>
    <row r="153" spans="1:4" ht="12.75">
      <c r="A153" s="119">
        <f t="shared" si="5"/>
        <v>297.10000000000025</v>
      </c>
      <c r="B153" s="126" t="s">
        <v>100</v>
      </c>
      <c r="C153" s="127" t="s">
        <v>143</v>
      </c>
      <c r="D153" s="122">
        <v>3.1</v>
      </c>
    </row>
    <row r="154" spans="1:5" ht="12.75">
      <c r="A154" s="119">
        <f t="shared" si="5"/>
        <v>300.2000000000003</v>
      </c>
      <c r="B154" s="126" t="s">
        <v>108</v>
      </c>
      <c r="C154" s="127" t="s">
        <v>300</v>
      </c>
      <c r="D154" s="122">
        <v>0.1</v>
      </c>
      <c r="E154" s="1" t="s">
        <v>279</v>
      </c>
    </row>
    <row r="155" spans="1:4" ht="12.75">
      <c r="A155" s="119">
        <f t="shared" si="5"/>
        <v>300.3000000000003</v>
      </c>
      <c r="B155" s="126" t="s">
        <v>100</v>
      </c>
      <c r="C155" s="127" t="s">
        <v>301</v>
      </c>
      <c r="D155" s="122">
        <v>0.4</v>
      </c>
    </row>
    <row r="156" spans="1:4" ht="12.75">
      <c r="A156" s="119">
        <f t="shared" si="5"/>
        <v>300.7000000000003</v>
      </c>
      <c r="B156" s="126" t="s">
        <v>106</v>
      </c>
      <c r="C156" s="127" t="s">
        <v>302</v>
      </c>
      <c r="D156" s="122">
        <v>0.9</v>
      </c>
    </row>
    <row r="157" spans="1:4" ht="12.75">
      <c r="A157" s="119"/>
      <c r="B157" s="142"/>
      <c r="C157" s="127"/>
      <c r="D157" s="122"/>
    </row>
    <row r="158" spans="1:5" ht="12.75">
      <c r="A158" s="116">
        <f>A156+D156</f>
        <v>301.60000000000025</v>
      </c>
      <c r="B158" s="117" t="s">
        <v>108</v>
      </c>
      <c r="C158" s="117" t="s">
        <v>303</v>
      </c>
      <c r="D158" s="118"/>
      <c r="E158" s="1" t="s">
        <v>279</v>
      </c>
    </row>
    <row r="159" spans="1:4" ht="12.75">
      <c r="A159" s="116"/>
      <c r="B159" s="146"/>
      <c r="C159" s="154" t="s">
        <v>252</v>
      </c>
      <c r="D159" s="118"/>
    </row>
    <row r="160" spans="1:4" ht="12.75">
      <c r="A160" s="119"/>
      <c r="B160" s="126"/>
      <c r="C160" s="127"/>
      <c r="D160" s="122"/>
    </row>
    <row r="161" spans="1:4" ht="12.75">
      <c r="A161" s="128"/>
      <c r="B161" s="129"/>
      <c r="C161" s="148" t="s">
        <v>249</v>
      </c>
      <c r="D161" s="131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42578125" style="0" customWidth="1"/>
  </cols>
  <sheetData>
    <row r="1" spans="1:4" ht="15">
      <c r="A1" s="155" t="str">
        <f>Brevet_Number</f>
        <v>VI0300B</v>
      </c>
      <c r="B1" s="155"/>
      <c r="C1" s="155"/>
      <c r="D1" s="155"/>
    </row>
    <row r="2" spans="1:4" ht="15">
      <c r="A2" s="156" t="s">
        <v>304</v>
      </c>
      <c r="B2" s="156"/>
      <c r="C2" s="157"/>
      <c r="D2" s="158" t="s">
        <v>305</v>
      </c>
    </row>
    <row r="3" spans="1:5" ht="12.75">
      <c r="A3" s="80">
        <f>Riders!C4</f>
        <v>0</v>
      </c>
      <c r="B3" s="31">
        <f>Riders!B4</f>
        <v>0</v>
      </c>
      <c r="C3" s="31"/>
      <c r="D3" s="159">
        <f>Riders!O4</f>
        <v>0</v>
      </c>
      <c r="E3">
        <f>IF(ISBLANK(Riders!P4),"",Riders!P4)</f>
      </c>
    </row>
    <row r="4" spans="1:5" ht="12.75">
      <c r="A4" s="80">
        <f>Riders!C5</f>
        <v>0</v>
      </c>
      <c r="B4" s="31">
        <f>Riders!B5</f>
        <v>0</v>
      </c>
      <c r="C4" s="31"/>
      <c r="D4" s="159">
        <f>Riders!O5</f>
        <v>0</v>
      </c>
      <c r="E4">
        <f>IF(ISBLANK(Riders!P5),"",Riders!P5)</f>
      </c>
    </row>
    <row r="5" spans="1:5" ht="12.75">
      <c r="A5" s="80">
        <f>Riders!C6</f>
        <v>0</v>
      </c>
      <c r="B5" s="31">
        <f>Riders!B6</f>
        <v>0</v>
      </c>
      <c r="C5" s="31"/>
      <c r="D5" s="159">
        <f>Riders!O6</f>
        <v>0</v>
      </c>
      <c r="E5">
        <f>IF(ISBLANK(Riders!P6),"",Riders!P6)</f>
      </c>
    </row>
    <row r="6" spans="1:5" ht="12.75">
      <c r="A6" s="85"/>
      <c r="B6" s="73"/>
      <c r="C6" s="73"/>
      <c r="D6" s="160"/>
      <c r="E6">
        <f>IF(ISBLANK('[1]Riders'!P8),"",'[1]Riders'!P8)</f>
      </c>
    </row>
    <row r="8" ht="12.75">
      <c r="A8" t="s">
        <v>306</v>
      </c>
    </row>
    <row r="9" ht="12.75">
      <c r="A9" t="s">
        <v>307</v>
      </c>
    </row>
    <row r="10" ht="12.75">
      <c r="A10" t="s">
        <v>308</v>
      </c>
    </row>
    <row r="11" ht="12.75">
      <c r="A11" t="s">
        <v>309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2003-04-08T23:17:07Z</cp:lastPrinted>
  <dcterms:created xsi:type="dcterms:W3CDTF">1997-11-12T04:43:39Z</dcterms:created>
  <dcterms:modified xsi:type="dcterms:W3CDTF">2005-06-06T05:23:35Z</dcterms:modified>
  <cp:category/>
  <cp:version/>
  <cp:contentType/>
  <cp:contentStatus/>
</cp:coreProperties>
</file>